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6815" windowHeight="7755"/>
  </bookViews>
  <sheets>
    <sheet name="Ferroli - kotle" sheetId="3" r:id="rId1"/>
    <sheet name="Hárok1" sheetId="6" state="hidden" r:id="rId2"/>
    <sheet name="Ferroli - ohřívače" sheetId="4" r:id="rId3"/>
    <sheet name="Tvorba 16.08" sheetId="5" state="hidden" r:id="rId4"/>
  </sheets>
  <definedNames>
    <definedName name="_xlnm.Print_Area" localSheetId="0">'Ferroli - kotle'!$A$1:$J$69</definedName>
    <definedName name="_xlnm.Print_Area" localSheetId="2">'Ferroli - ohřívače'!$A$1:$J$41</definedName>
  </definedNames>
  <calcPr calcId="152511"/>
</workbook>
</file>

<file path=xl/calcChain.xml><?xml version="1.0" encoding="utf-8"?>
<calcChain xmlns="http://schemas.openxmlformats.org/spreadsheetml/2006/main">
  <c r="I80" i="3"/>
  <c r="I79"/>
  <c r="V19" i="5" l="1"/>
  <c r="Z19" s="1"/>
  <c r="R19"/>
  <c r="P19"/>
  <c r="N19"/>
  <c r="L19"/>
  <c r="J19"/>
  <c r="D19"/>
  <c r="G19" s="1"/>
  <c r="V34"/>
  <c r="Z34" s="1"/>
  <c r="T34"/>
  <c r="R34"/>
  <c r="P34"/>
  <c r="N34"/>
  <c r="L34"/>
  <c r="J34"/>
  <c r="D34"/>
  <c r="G34" s="1"/>
  <c r="I34" s="1"/>
  <c r="V33"/>
  <c r="Z33" s="1"/>
  <c r="T33"/>
  <c r="R33"/>
  <c r="P33"/>
  <c r="N33"/>
  <c r="L33"/>
  <c r="J33"/>
  <c r="G33"/>
  <c r="I33" s="1"/>
  <c r="D33"/>
  <c r="V32"/>
  <c r="Z32" s="1"/>
  <c r="T32"/>
  <c r="R32"/>
  <c r="P32"/>
  <c r="N32"/>
  <c r="L32"/>
  <c r="J32"/>
  <c r="D32"/>
  <c r="G32" s="1"/>
  <c r="I32" s="1"/>
  <c r="V31"/>
  <c r="Z31" s="1"/>
  <c r="T31"/>
  <c r="R31"/>
  <c r="P31"/>
  <c r="N31"/>
  <c r="L31"/>
  <c r="J31"/>
  <c r="D31"/>
  <c r="G31" s="1"/>
  <c r="I31" s="1"/>
  <c r="V30"/>
  <c r="Z30" s="1"/>
  <c r="T30"/>
  <c r="R30"/>
  <c r="P30"/>
  <c r="N30"/>
  <c r="L30"/>
  <c r="J30"/>
  <c r="D30"/>
  <c r="G30" s="1"/>
  <c r="I30" s="1"/>
  <c r="V29"/>
  <c r="Z29" s="1"/>
  <c r="T29"/>
  <c r="R29"/>
  <c r="P29"/>
  <c r="N29"/>
  <c r="L29"/>
  <c r="J29"/>
  <c r="D29"/>
  <c r="G29" s="1"/>
  <c r="I29" s="1"/>
  <c r="I78" i="3"/>
  <c r="I77"/>
  <c r="K33" i="5" l="1"/>
  <c r="S33"/>
  <c r="Q34"/>
  <c r="M33"/>
  <c r="U33"/>
  <c r="I19"/>
  <c r="W19"/>
  <c r="O19"/>
  <c r="Q19"/>
  <c r="K19"/>
  <c r="S19"/>
  <c r="M19"/>
  <c r="AA19"/>
  <c r="Y19"/>
  <c r="U19"/>
  <c r="U32"/>
  <c r="M29"/>
  <c r="K34"/>
  <c r="S34"/>
  <c r="S29"/>
  <c r="AA31"/>
  <c r="K30"/>
  <c r="AA32"/>
  <c r="O29"/>
  <c r="AA29"/>
  <c r="M30"/>
  <c r="U30"/>
  <c r="K31"/>
  <c r="S31"/>
  <c r="Q32"/>
  <c r="O33"/>
  <c r="AA33"/>
  <c r="M34"/>
  <c r="U34"/>
  <c r="K29"/>
  <c r="Q30"/>
  <c r="O31"/>
  <c r="M32"/>
  <c r="U29"/>
  <c r="S30"/>
  <c r="Q31"/>
  <c r="O32"/>
  <c r="Q29"/>
  <c r="O30"/>
  <c r="AA30"/>
  <c r="M31"/>
  <c r="U31"/>
  <c r="K32"/>
  <c r="S32"/>
  <c r="Q33"/>
  <c r="O34"/>
  <c r="AA34"/>
  <c r="W29"/>
  <c r="W30"/>
  <c r="W31"/>
  <c r="W32"/>
  <c r="W33"/>
  <c r="W34"/>
  <c r="Y29"/>
  <c r="Y31"/>
  <c r="Y32"/>
  <c r="Y33"/>
  <c r="Y34"/>
  <c r="Y30"/>
  <c r="I71" i="3" l="1"/>
  <c r="I76"/>
  <c r="I75"/>
  <c r="I74"/>
  <c r="I73"/>
  <c r="I72"/>
  <c r="V122" i="5" l="1"/>
  <c r="Z122" s="1"/>
  <c r="T122"/>
  <c r="R122"/>
  <c r="P122"/>
  <c r="N122"/>
  <c r="L122"/>
  <c r="J122"/>
  <c r="D122"/>
  <c r="G122" s="1"/>
  <c r="I122" s="1"/>
  <c r="V121"/>
  <c r="Z121" s="1"/>
  <c r="T121"/>
  <c r="R121"/>
  <c r="P121"/>
  <c r="N121"/>
  <c r="L121"/>
  <c r="J121"/>
  <c r="D121"/>
  <c r="G121" s="1"/>
  <c r="I121" s="1"/>
  <c r="V120"/>
  <c r="Z120" s="1"/>
  <c r="T120"/>
  <c r="R120"/>
  <c r="P120"/>
  <c r="N120"/>
  <c r="L120"/>
  <c r="J120"/>
  <c r="D120"/>
  <c r="S120" s="1"/>
  <c r="V117"/>
  <c r="Z117" s="1"/>
  <c r="T117"/>
  <c r="R117"/>
  <c r="P117"/>
  <c r="N117"/>
  <c r="L117"/>
  <c r="J117"/>
  <c r="D117"/>
  <c r="G117" s="1"/>
  <c r="I117" s="1"/>
  <c r="V116"/>
  <c r="Z116" s="1"/>
  <c r="T116"/>
  <c r="R116"/>
  <c r="P116"/>
  <c r="N116"/>
  <c r="L116"/>
  <c r="J116"/>
  <c r="D116"/>
  <c r="G116" s="1"/>
  <c r="I116" s="1"/>
  <c r="V115"/>
  <c r="Z115" s="1"/>
  <c r="T115"/>
  <c r="R115"/>
  <c r="P115"/>
  <c r="N115"/>
  <c r="L115"/>
  <c r="J115"/>
  <c r="D115"/>
  <c r="G115" s="1"/>
  <c r="I115" s="1"/>
  <c r="V114"/>
  <c r="Z114" s="1"/>
  <c r="T114"/>
  <c r="R114"/>
  <c r="P114"/>
  <c r="N114"/>
  <c r="L114"/>
  <c r="J114"/>
  <c r="D114"/>
  <c r="G114" s="1"/>
  <c r="I114" s="1"/>
  <c r="V113"/>
  <c r="Z113" s="1"/>
  <c r="T113"/>
  <c r="R113"/>
  <c r="P113"/>
  <c r="N113"/>
  <c r="L113"/>
  <c r="J113"/>
  <c r="D113"/>
  <c r="G113" s="1"/>
  <c r="I113" s="1"/>
  <c r="V112"/>
  <c r="Z112" s="1"/>
  <c r="T112"/>
  <c r="R112"/>
  <c r="P112"/>
  <c r="N112"/>
  <c r="L112"/>
  <c r="J112"/>
  <c r="D112"/>
  <c r="G112" s="1"/>
  <c r="I112" s="1"/>
  <c r="V111"/>
  <c r="Z111" s="1"/>
  <c r="T111"/>
  <c r="R111"/>
  <c r="P111"/>
  <c r="N111"/>
  <c r="L111"/>
  <c r="J111"/>
  <c r="D111"/>
  <c r="G111" s="1"/>
  <c r="I111" s="1"/>
  <c r="V110"/>
  <c r="Z110" s="1"/>
  <c r="T110"/>
  <c r="R110"/>
  <c r="P110"/>
  <c r="N110"/>
  <c r="L110"/>
  <c r="J110"/>
  <c r="D110"/>
  <c r="G110" s="1"/>
  <c r="I110" s="1"/>
  <c r="V109"/>
  <c r="Z109" s="1"/>
  <c r="T109"/>
  <c r="R109"/>
  <c r="P109"/>
  <c r="N109"/>
  <c r="L109"/>
  <c r="J109"/>
  <c r="D109"/>
  <c r="G109" s="1"/>
  <c r="V108"/>
  <c r="Z108" s="1"/>
  <c r="T108"/>
  <c r="R108"/>
  <c r="P108"/>
  <c r="N108"/>
  <c r="L108"/>
  <c r="J108"/>
  <c r="D108"/>
  <c r="G108" s="1"/>
  <c r="V107"/>
  <c r="Z107" s="1"/>
  <c r="T107"/>
  <c r="R107"/>
  <c r="P107"/>
  <c r="N107"/>
  <c r="L107"/>
  <c r="J107"/>
  <c r="D107"/>
  <c r="G107" s="1"/>
  <c r="V106"/>
  <c r="Z106" s="1"/>
  <c r="T106"/>
  <c r="R106"/>
  <c r="P106"/>
  <c r="N106"/>
  <c r="L106"/>
  <c r="J106"/>
  <c r="D106"/>
  <c r="G106" s="1"/>
  <c r="V105"/>
  <c r="Z105" s="1"/>
  <c r="T105"/>
  <c r="R105"/>
  <c r="P105"/>
  <c r="N105"/>
  <c r="L105"/>
  <c r="J105"/>
  <c r="D105"/>
  <c r="G105" s="1"/>
  <c r="V104"/>
  <c r="Z104" s="1"/>
  <c r="T104"/>
  <c r="R104"/>
  <c r="P104"/>
  <c r="N104"/>
  <c r="L104"/>
  <c r="J104"/>
  <c r="D104"/>
  <c r="G104" s="1"/>
  <c r="V103"/>
  <c r="Z103" s="1"/>
  <c r="T103"/>
  <c r="R103"/>
  <c r="P103"/>
  <c r="N103"/>
  <c r="L103"/>
  <c r="J103"/>
  <c r="D103"/>
  <c r="G103" s="1"/>
  <c r="V102"/>
  <c r="Z102" s="1"/>
  <c r="T102"/>
  <c r="R102"/>
  <c r="P102"/>
  <c r="N102"/>
  <c r="L102"/>
  <c r="J102"/>
  <c r="D102"/>
  <c r="G102" s="1"/>
  <c r="V101"/>
  <c r="Z101" s="1"/>
  <c r="T101"/>
  <c r="R101"/>
  <c r="P101"/>
  <c r="N101"/>
  <c r="L101"/>
  <c r="J101"/>
  <c r="D101"/>
  <c r="G101" s="1"/>
  <c r="V100"/>
  <c r="Z100" s="1"/>
  <c r="T100"/>
  <c r="R100"/>
  <c r="P100"/>
  <c r="N100"/>
  <c r="L100"/>
  <c r="J100"/>
  <c r="D100"/>
  <c r="G100" s="1"/>
  <c r="V99"/>
  <c r="Z99" s="1"/>
  <c r="T99"/>
  <c r="R99"/>
  <c r="P99"/>
  <c r="N99"/>
  <c r="L99"/>
  <c r="J99"/>
  <c r="D99"/>
  <c r="G99" s="1"/>
  <c r="W99" s="1"/>
  <c r="V96"/>
  <c r="Z96" s="1"/>
  <c r="V95"/>
  <c r="Z95" s="1"/>
  <c r="V94"/>
  <c r="Z94" s="1"/>
  <c r="N94"/>
  <c r="L94"/>
  <c r="J94"/>
  <c r="D94"/>
  <c r="G94" s="1"/>
  <c r="Y94" s="1"/>
  <c r="V93"/>
  <c r="Z93" s="1"/>
  <c r="N93"/>
  <c r="L93"/>
  <c r="J93"/>
  <c r="G93"/>
  <c r="Y93" s="1"/>
  <c r="D93"/>
  <c r="V92"/>
  <c r="Z92" s="1"/>
  <c r="N92"/>
  <c r="L92"/>
  <c r="J92"/>
  <c r="D92"/>
  <c r="G92" s="1"/>
  <c r="Y92" s="1"/>
  <c r="V91"/>
  <c r="Z91" s="1"/>
  <c r="N91"/>
  <c r="L91"/>
  <c r="J91"/>
  <c r="D91"/>
  <c r="G91" s="1"/>
  <c r="V90"/>
  <c r="Z90" s="1"/>
  <c r="N90"/>
  <c r="L90"/>
  <c r="J90"/>
  <c r="D90"/>
  <c r="G90" s="1"/>
  <c r="W90" s="1"/>
  <c r="V89"/>
  <c r="N89"/>
  <c r="L89"/>
  <c r="J89"/>
  <c r="D89"/>
  <c r="G89" s="1"/>
  <c r="Y89" s="1"/>
  <c r="V88"/>
  <c r="N88"/>
  <c r="L88"/>
  <c r="J88"/>
  <c r="D88"/>
  <c r="G88" s="1"/>
  <c r="Y88" s="1"/>
  <c r="V87"/>
  <c r="Z87" s="1"/>
  <c r="N87"/>
  <c r="L87"/>
  <c r="J87"/>
  <c r="D87"/>
  <c r="G87" s="1"/>
  <c r="V86"/>
  <c r="Z86" s="1"/>
  <c r="N86"/>
  <c r="L86"/>
  <c r="J86"/>
  <c r="D86"/>
  <c r="G86" s="1"/>
  <c r="Y86" s="1"/>
  <c r="V85"/>
  <c r="Z85" s="1"/>
  <c r="N85"/>
  <c r="L85"/>
  <c r="J85"/>
  <c r="D85"/>
  <c r="G85" s="1"/>
  <c r="Y85" s="1"/>
  <c r="V84"/>
  <c r="Z84" s="1"/>
  <c r="N84"/>
  <c r="L84"/>
  <c r="J84"/>
  <c r="D84"/>
  <c r="G84" s="1"/>
  <c r="I84" s="1"/>
  <c r="V83"/>
  <c r="Z83" s="1"/>
  <c r="N83"/>
  <c r="L83"/>
  <c r="J83"/>
  <c r="D83"/>
  <c r="G83" s="1"/>
  <c r="Q81"/>
  <c r="O81"/>
  <c r="M81"/>
  <c r="K81"/>
  <c r="I81"/>
  <c r="V80"/>
  <c r="Z80" s="1"/>
  <c r="T80"/>
  <c r="R80"/>
  <c r="P80"/>
  <c r="N80"/>
  <c r="L80"/>
  <c r="J80"/>
  <c r="D80"/>
  <c r="G80" s="1"/>
  <c r="I80" s="1"/>
  <c r="V79"/>
  <c r="Z79" s="1"/>
  <c r="T79"/>
  <c r="R79"/>
  <c r="P79"/>
  <c r="N79"/>
  <c r="L79"/>
  <c r="J79"/>
  <c r="D79"/>
  <c r="G79" s="1"/>
  <c r="I79" s="1"/>
  <c r="V78"/>
  <c r="Z78" s="1"/>
  <c r="D78"/>
  <c r="G78" s="1"/>
  <c r="V77"/>
  <c r="Z77" s="1"/>
  <c r="D77"/>
  <c r="G77" s="1"/>
  <c r="U77" s="1"/>
  <c r="V76"/>
  <c r="D76"/>
  <c r="G76" s="1"/>
  <c r="V75"/>
  <c r="Z75" s="1"/>
  <c r="D75"/>
  <c r="G75" s="1"/>
  <c r="Y75" s="1"/>
  <c r="V74"/>
  <c r="Z74" s="1"/>
  <c r="D74"/>
  <c r="G74" s="1"/>
  <c r="V73"/>
  <c r="Z73" s="1"/>
  <c r="D73"/>
  <c r="G73" s="1"/>
  <c r="U73" s="1"/>
  <c r="V72"/>
  <c r="D72"/>
  <c r="G72" s="1"/>
  <c r="V71"/>
  <c r="Z71" s="1"/>
  <c r="D71"/>
  <c r="G71" s="1"/>
  <c r="Y71" s="1"/>
  <c r="V70"/>
  <c r="D70"/>
  <c r="G70" s="1"/>
  <c r="U70" s="1"/>
  <c r="V68"/>
  <c r="Z68" s="1"/>
  <c r="N68"/>
  <c r="L68"/>
  <c r="J68"/>
  <c r="D68"/>
  <c r="G68" s="1"/>
  <c r="V67"/>
  <c r="N67"/>
  <c r="L67"/>
  <c r="J67"/>
  <c r="D67"/>
  <c r="G67" s="1"/>
  <c r="U67" s="1"/>
  <c r="V66"/>
  <c r="Z66" s="1"/>
  <c r="N66"/>
  <c r="L66"/>
  <c r="J66"/>
  <c r="E66"/>
  <c r="D66"/>
  <c r="V65"/>
  <c r="N65"/>
  <c r="L65"/>
  <c r="J65"/>
  <c r="E65"/>
  <c r="D65"/>
  <c r="V64"/>
  <c r="N64"/>
  <c r="L64"/>
  <c r="J64"/>
  <c r="E64"/>
  <c r="D64"/>
  <c r="V63"/>
  <c r="N63"/>
  <c r="L63"/>
  <c r="J63"/>
  <c r="E63"/>
  <c r="D63"/>
  <c r="V62"/>
  <c r="Z62" s="1"/>
  <c r="N62"/>
  <c r="L62"/>
  <c r="J62"/>
  <c r="E62"/>
  <c r="D62"/>
  <c r="V51"/>
  <c r="T51"/>
  <c r="R51"/>
  <c r="P51"/>
  <c r="N51"/>
  <c r="L51"/>
  <c r="J51"/>
  <c r="E51"/>
  <c r="D51"/>
  <c r="V50"/>
  <c r="Z50" s="1"/>
  <c r="T50"/>
  <c r="R50"/>
  <c r="P50"/>
  <c r="N50"/>
  <c r="L50"/>
  <c r="J50"/>
  <c r="E50"/>
  <c r="D50"/>
  <c r="V49"/>
  <c r="T49"/>
  <c r="R49"/>
  <c r="P49"/>
  <c r="N49"/>
  <c r="L49"/>
  <c r="J49"/>
  <c r="E49"/>
  <c r="D49"/>
  <c r="V48"/>
  <c r="Z48" s="1"/>
  <c r="T48"/>
  <c r="R48"/>
  <c r="P48"/>
  <c r="N48"/>
  <c r="L48"/>
  <c r="J48"/>
  <c r="E48"/>
  <c r="D48"/>
  <c r="V47"/>
  <c r="Z47" s="1"/>
  <c r="T47"/>
  <c r="R47"/>
  <c r="P47"/>
  <c r="N47"/>
  <c r="L47"/>
  <c r="J47"/>
  <c r="E47"/>
  <c r="D47"/>
  <c r="G47" s="1"/>
  <c r="I47" s="1"/>
  <c r="Z46"/>
  <c r="V46"/>
  <c r="T46"/>
  <c r="R46"/>
  <c r="P46"/>
  <c r="N46"/>
  <c r="L46"/>
  <c r="J46"/>
  <c r="E46"/>
  <c r="D46"/>
  <c r="V45"/>
  <c r="T45"/>
  <c r="R45"/>
  <c r="P45"/>
  <c r="N45"/>
  <c r="L45"/>
  <c r="J45"/>
  <c r="E45"/>
  <c r="D45"/>
  <c r="V44"/>
  <c r="Z44" s="1"/>
  <c r="T44"/>
  <c r="R44"/>
  <c r="P44"/>
  <c r="N44"/>
  <c r="L44"/>
  <c r="J44"/>
  <c r="E44"/>
  <c r="D44"/>
  <c r="G44" s="1"/>
  <c r="O44" s="1"/>
  <c r="V43"/>
  <c r="T43"/>
  <c r="R43"/>
  <c r="P43"/>
  <c r="N43"/>
  <c r="L43"/>
  <c r="J43"/>
  <c r="E43"/>
  <c r="D43"/>
  <c r="V26"/>
  <c r="N26"/>
  <c r="L26"/>
  <c r="M26" s="1"/>
  <c r="J26"/>
  <c r="D26"/>
  <c r="G26" s="1"/>
  <c r="Y26" s="1"/>
  <c r="V24"/>
  <c r="Z24" s="1"/>
  <c r="P24"/>
  <c r="N24"/>
  <c r="L24"/>
  <c r="J24"/>
  <c r="D24"/>
  <c r="G24" s="1"/>
  <c r="Y24" s="1"/>
  <c r="V23"/>
  <c r="Z23" s="1"/>
  <c r="P23"/>
  <c r="N23"/>
  <c r="L23"/>
  <c r="J23"/>
  <c r="D23"/>
  <c r="G23" s="1"/>
  <c r="Y23" s="1"/>
  <c r="V22"/>
  <c r="Z22" s="1"/>
  <c r="P22"/>
  <c r="N22"/>
  <c r="L22"/>
  <c r="J22"/>
  <c r="D22"/>
  <c r="G22" s="1"/>
  <c r="Y22" s="1"/>
  <c r="V21"/>
  <c r="P21"/>
  <c r="N21"/>
  <c r="O21" s="1"/>
  <c r="L21"/>
  <c r="J21"/>
  <c r="D21"/>
  <c r="G21" s="1"/>
  <c r="Y21" s="1"/>
  <c r="V20"/>
  <c r="Z20" s="1"/>
  <c r="R20"/>
  <c r="P20"/>
  <c r="N20"/>
  <c r="L20"/>
  <c r="J20"/>
  <c r="D20"/>
  <c r="G20" s="1"/>
  <c r="V123"/>
  <c r="R123"/>
  <c r="P123"/>
  <c r="N123"/>
  <c r="L123"/>
  <c r="J123"/>
  <c r="D123"/>
  <c r="G123" s="1"/>
  <c r="U123" s="1"/>
  <c r="V18"/>
  <c r="Z18" s="1"/>
  <c r="R18"/>
  <c r="P18"/>
  <c r="N18"/>
  <c r="L18"/>
  <c r="J18"/>
  <c r="D18"/>
  <c r="G18" s="1"/>
  <c r="U18" s="1"/>
  <c r="V17"/>
  <c r="T17"/>
  <c r="R17"/>
  <c r="P17"/>
  <c r="N17"/>
  <c r="L17"/>
  <c r="J17"/>
  <c r="D17"/>
  <c r="G17" s="1"/>
  <c r="I17" s="1"/>
  <c r="V16"/>
  <c r="T16"/>
  <c r="R16"/>
  <c r="P16"/>
  <c r="N16"/>
  <c r="L16"/>
  <c r="J16"/>
  <c r="D16"/>
  <c r="G16" s="1"/>
  <c r="I16" s="1"/>
  <c r="V15"/>
  <c r="T15"/>
  <c r="R15"/>
  <c r="P15"/>
  <c r="N15"/>
  <c r="L15"/>
  <c r="J15"/>
  <c r="D15"/>
  <c r="G15" s="1"/>
  <c r="I15" s="1"/>
  <c r="V14"/>
  <c r="T14"/>
  <c r="R14"/>
  <c r="P14"/>
  <c r="N14"/>
  <c r="L14"/>
  <c r="J14"/>
  <c r="D14"/>
  <c r="G14" s="1"/>
  <c r="I14" s="1"/>
  <c r="V13"/>
  <c r="T13"/>
  <c r="R13"/>
  <c r="P13"/>
  <c r="N13"/>
  <c r="L13"/>
  <c r="J13"/>
  <c r="D13"/>
  <c r="G13" s="1"/>
  <c r="I13" s="1"/>
  <c r="V12"/>
  <c r="T12"/>
  <c r="R12"/>
  <c r="P12"/>
  <c r="N12"/>
  <c r="L12"/>
  <c r="J12"/>
  <c r="D12"/>
  <c r="G12" s="1"/>
  <c r="I12" s="1"/>
  <c r="V11"/>
  <c r="T11"/>
  <c r="R11"/>
  <c r="P11"/>
  <c r="N11"/>
  <c r="L11"/>
  <c r="J11"/>
  <c r="D11"/>
  <c r="G11" s="1"/>
  <c r="I11" s="1"/>
  <c r="V10"/>
  <c r="T10"/>
  <c r="R10"/>
  <c r="P10"/>
  <c r="N10"/>
  <c r="L10"/>
  <c r="J10"/>
  <c r="D10"/>
  <c r="G10" s="1"/>
  <c r="I10" s="1"/>
  <c r="V9"/>
  <c r="T9"/>
  <c r="R9"/>
  <c r="P9"/>
  <c r="N9"/>
  <c r="L9"/>
  <c r="J9"/>
  <c r="D9"/>
  <c r="G9" s="1"/>
  <c r="Y9" s="1"/>
  <c r="I41" i="4"/>
  <c r="I40"/>
  <c r="I39"/>
  <c r="I38"/>
  <c r="I30"/>
  <c r="I29"/>
  <c r="I28"/>
  <c r="I27"/>
  <c r="I26"/>
  <c r="I25"/>
  <c r="I24"/>
  <c r="I23"/>
  <c r="I22"/>
  <c r="I21"/>
  <c r="I18"/>
  <c r="I17"/>
  <c r="I16"/>
  <c r="I15"/>
  <c r="I14"/>
  <c r="I13"/>
  <c r="I12"/>
  <c r="I11"/>
  <c r="I10"/>
  <c r="I9"/>
  <c r="I8"/>
  <c r="I6"/>
  <c r="I57" i="3"/>
  <c r="I56"/>
  <c r="I69"/>
  <c r="I68"/>
  <c r="I67"/>
  <c r="I66"/>
  <c r="I65"/>
  <c r="I64"/>
  <c r="I63"/>
  <c r="I62"/>
  <c r="I61"/>
  <c r="I60"/>
  <c r="I59"/>
  <c r="I55"/>
  <c r="I54"/>
  <c r="I53"/>
  <c r="I52"/>
  <c r="I51"/>
  <c r="I40"/>
  <c r="I37"/>
  <c r="I36"/>
  <c r="I35"/>
  <c r="I34"/>
  <c r="I32"/>
  <c r="I31"/>
  <c r="I29"/>
  <c r="I27"/>
  <c r="I25"/>
  <c r="I24"/>
  <c r="I23"/>
  <c r="I22"/>
  <c r="I21"/>
  <c r="I20"/>
  <c r="I19"/>
  <c r="I18"/>
  <c r="I17"/>
  <c r="I15"/>
  <c r="I14"/>
  <c r="I13"/>
  <c r="I12"/>
  <c r="I10"/>
  <c r="I9"/>
  <c r="I7"/>
  <c r="I6"/>
  <c r="O86" i="5" l="1"/>
  <c r="I92"/>
  <c r="AA92"/>
  <c r="S79"/>
  <c r="M88"/>
  <c r="M13"/>
  <c r="O67"/>
  <c r="W92"/>
  <c r="I67"/>
  <c r="M92"/>
  <c r="M93"/>
  <c r="K21"/>
  <c r="W21"/>
  <c r="G64"/>
  <c r="Y64" s="1"/>
  <c r="K67"/>
  <c r="O92"/>
  <c r="M123"/>
  <c r="S123"/>
  <c r="O123"/>
  <c r="K123"/>
  <c r="Q123"/>
  <c r="U13"/>
  <c r="Q23"/>
  <c r="AA68"/>
  <c r="K84"/>
  <c r="AA84"/>
  <c r="M21"/>
  <c r="Z21"/>
  <c r="AA21" s="1"/>
  <c r="W84"/>
  <c r="O90"/>
  <c r="M17"/>
  <c r="U17"/>
  <c r="AA20"/>
  <c r="M23"/>
  <c r="W26"/>
  <c r="G51"/>
  <c r="I51" s="1"/>
  <c r="G63"/>
  <c r="Y63" s="1"/>
  <c r="G65"/>
  <c r="I65" s="1"/>
  <c r="M84"/>
  <c r="Y84"/>
  <c r="O9"/>
  <c r="Q21"/>
  <c r="G49"/>
  <c r="K49" s="1"/>
  <c r="O84"/>
  <c r="W88"/>
  <c r="K90"/>
  <c r="K92"/>
  <c r="AA104"/>
  <c r="AA108"/>
  <c r="AA112"/>
  <c r="AA116"/>
  <c r="AA71"/>
  <c r="AA73"/>
  <c r="AA75"/>
  <c r="AA77"/>
  <c r="AA102"/>
  <c r="AA106"/>
  <c r="AA110"/>
  <c r="AA114"/>
  <c r="I63"/>
  <c r="M10"/>
  <c r="U10"/>
  <c r="M14"/>
  <c r="U14"/>
  <c r="M18"/>
  <c r="I123"/>
  <c r="Y123"/>
  <c r="Z26"/>
  <c r="AA26" s="1"/>
  <c r="G45"/>
  <c r="O47"/>
  <c r="AA47"/>
  <c r="G50"/>
  <c r="AA50" s="1"/>
  <c r="Z64"/>
  <c r="M67"/>
  <c r="Y67"/>
  <c r="O79"/>
  <c r="AA79"/>
  <c r="M80"/>
  <c r="U80"/>
  <c r="M85"/>
  <c r="K86"/>
  <c r="Z88"/>
  <c r="AA88" s="1"/>
  <c r="M89"/>
  <c r="M103"/>
  <c r="M107"/>
  <c r="Q110"/>
  <c r="M111"/>
  <c r="U111"/>
  <c r="Q112"/>
  <c r="M113"/>
  <c r="U113"/>
  <c r="Q114"/>
  <c r="M115"/>
  <c r="U115"/>
  <c r="Q116"/>
  <c r="M117"/>
  <c r="U117"/>
  <c r="G120"/>
  <c r="I120" s="1"/>
  <c r="M121"/>
  <c r="U121"/>
  <c r="Q122"/>
  <c r="K9"/>
  <c r="O10"/>
  <c r="K12"/>
  <c r="S12"/>
  <c r="O14"/>
  <c r="K16"/>
  <c r="S16"/>
  <c r="O18"/>
  <c r="O20"/>
  <c r="K23"/>
  <c r="O23"/>
  <c r="W23"/>
  <c r="K26"/>
  <c r="O26"/>
  <c r="G43"/>
  <c r="Y43" s="1"/>
  <c r="Q45"/>
  <c r="G46"/>
  <c r="W46" s="1"/>
  <c r="Q47"/>
  <c r="G48"/>
  <c r="U48" s="1"/>
  <c r="G62"/>
  <c r="Y62" s="1"/>
  <c r="I64"/>
  <c r="G66"/>
  <c r="Y66" s="1"/>
  <c r="O68"/>
  <c r="I70"/>
  <c r="W72"/>
  <c r="W76"/>
  <c r="Q79"/>
  <c r="O80"/>
  <c r="AA80"/>
  <c r="K88"/>
  <c r="O88"/>
  <c r="AA93"/>
  <c r="O94"/>
  <c r="M99"/>
  <c r="U99"/>
  <c r="S121"/>
  <c r="M9"/>
  <c r="S9"/>
  <c r="AA18"/>
  <c r="K47"/>
  <c r="S47"/>
  <c r="K79"/>
  <c r="Q80"/>
  <c r="AA85"/>
  <c r="W89"/>
  <c r="M104"/>
  <c r="M110"/>
  <c r="U110"/>
  <c r="Q111"/>
  <c r="AA111"/>
  <c r="M112"/>
  <c r="U112"/>
  <c r="Q113"/>
  <c r="AA113"/>
  <c r="M114"/>
  <c r="U114"/>
  <c r="Q115"/>
  <c r="AA115"/>
  <c r="M116"/>
  <c r="U116"/>
  <c r="Q117"/>
  <c r="AA117"/>
  <c r="Q121"/>
  <c r="AA121"/>
  <c r="M122"/>
  <c r="U122"/>
  <c r="U9"/>
  <c r="K10"/>
  <c r="S10"/>
  <c r="O12"/>
  <c r="K14"/>
  <c r="S14"/>
  <c r="O16"/>
  <c r="K18"/>
  <c r="S18"/>
  <c r="K20"/>
  <c r="S20"/>
  <c r="I21"/>
  <c r="I23"/>
  <c r="I26"/>
  <c r="M45"/>
  <c r="U45"/>
  <c r="M47"/>
  <c r="U47"/>
  <c r="K68"/>
  <c r="Y70"/>
  <c r="AA74"/>
  <c r="AA78"/>
  <c r="M79"/>
  <c r="U79"/>
  <c r="K80"/>
  <c r="S80"/>
  <c r="I88"/>
  <c r="Z89"/>
  <c r="AA89" s="1"/>
  <c r="K94"/>
  <c r="Q99"/>
  <c r="AA122"/>
  <c r="I43"/>
  <c r="M11"/>
  <c r="Z12"/>
  <c r="AA12" s="1"/>
  <c r="W12"/>
  <c r="Q13"/>
  <c r="Y13"/>
  <c r="I9"/>
  <c r="O11"/>
  <c r="Z11"/>
  <c r="AA11" s="1"/>
  <c r="W11"/>
  <c r="Q12"/>
  <c r="Y12"/>
  <c r="K13"/>
  <c r="S13"/>
  <c r="O15"/>
  <c r="Z15"/>
  <c r="AA15" s="1"/>
  <c r="W15"/>
  <c r="Q16"/>
  <c r="Y16"/>
  <c r="K17"/>
  <c r="S17"/>
  <c r="W123"/>
  <c r="Z123"/>
  <c r="AA123" s="1"/>
  <c r="Y20"/>
  <c r="I20"/>
  <c r="Q20"/>
  <c r="W20"/>
  <c r="I22"/>
  <c r="M22"/>
  <c r="Q22"/>
  <c r="AA23"/>
  <c r="K24"/>
  <c r="O24"/>
  <c r="W24"/>
  <c r="S43"/>
  <c r="Y45"/>
  <c r="I45"/>
  <c r="O45"/>
  <c r="W45"/>
  <c r="O50"/>
  <c r="M50"/>
  <c r="Z14"/>
  <c r="AA14" s="1"/>
  <c r="W14"/>
  <c r="Q15"/>
  <c r="Y15"/>
  <c r="AA24"/>
  <c r="M43"/>
  <c r="U44"/>
  <c r="Q44"/>
  <c r="M44"/>
  <c r="Y44"/>
  <c r="K44"/>
  <c r="K46"/>
  <c r="I46"/>
  <c r="I48"/>
  <c r="O48"/>
  <c r="Z10"/>
  <c r="AA10" s="1"/>
  <c r="W10"/>
  <c r="Q11"/>
  <c r="Y11"/>
  <c r="Q9"/>
  <c r="Z9"/>
  <c r="AA9" s="1"/>
  <c r="W9"/>
  <c r="Q10"/>
  <c r="Y10"/>
  <c r="K11"/>
  <c r="S11"/>
  <c r="M12"/>
  <c r="U12"/>
  <c r="O13"/>
  <c r="Z13"/>
  <c r="AA13" s="1"/>
  <c r="W13"/>
  <c r="Q14"/>
  <c r="Y14"/>
  <c r="K15"/>
  <c r="S15"/>
  <c r="M16"/>
  <c r="U16"/>
  <c r="O17"/>
  <c r="Z17"/>
  <c r="AA17" s="1"/>
  <c r="W17"/>
  <c r="I18"/>
  <c r="Y18"/>
  <c r="Q18"/>
  <c r="W18"/>
  <c r="M20"/>
  <c r="U20"/>
  <c r="K22"/>
  <c r="O22"/>
  <c r="W22"/>
  <c r="I24"/>
  <c r="M24"/>
  <c r="Q24"/>
  <c r="O43"/>
  <c r="Z43"/>
  <c r="W44"/>
  <c r="K45"/>
  <c r="S45"/>
  <c r="M49"/>
  <c r="U49"/>
  <c r="U11"/>
  <c r="M15"/>
  <c r="U15"/>
  <c r="Z16"/>
  <c r="AA16" s="1"/>
  <c r="W16"/>
  <c r="Q17"/>
  <c r="Y17"/>
  <c r="AA22"/>
  <c r="I44"/>
  <c r="S44"/>
  <c r="AA44"/>
  <c r="O49"/>
  <c r="W49"/>
  <c r="Z45"/>
  <c r="AA45" s="1"/>
  <c r="W47"/>
  <c r="Z49"/>
  <c r="AA49" s="1"/>
  <c r="Q51"/>
  <c r="W62"/>
  <c r="Z63"/>
  <c r="AA63" s="1"/>
  <c r="W63"/>
  <c r="O65"/>
  <c r="K66"/>
  <c r="O66"/>
  <c r="Z67"/>
  <c r="AA67" s="1"/>
  <c r="W67"/>
  <c r="I68"/>
  <c r="Y68"/>
  <c r="U68"/>
  <c r="U72"/>
  <c r="Y72"/>
  <c r="I72"/>
  <c r="U76"/>
  <c r="Y76"/>
  <c r="I76"/>
  <c r="I100"/>
  <c r="Y100"/>
  <c r="S100"/>
  <c r="W100"/>
  <c r="K100"/>
  <c r="O100"/>
  <c r="Y47"/>
  <c r="S51"/>
  <c r="W65"/>
  <c r="Z65"/>
  <c r="AA65" s="1"/>
  <c r="Y87"/>
  <c r="W87"/>
  <c r="M87"/>
  <c r="I87"/>
  <c r="O87"/>
  <c r="K87"/>
  <c r="AA87"/>
  <c r="O62"/>
  <c r="M63"/>
  <c r="AA64"/>
  <c r="K65"/>
  <c r="Y65"/>
  <c r="I66"/>
  <c r="M66"/>
  <c r="W66"/>
  <c r="M68"/>
  <c r="W68"/>
  <c r="Z70"/>
  <c r="AA70" s="1"/>
  <c r="W70"/>
  <c r="U74"/>
  <c r="Y74"/>
  <c r="I74"/>
  <c r="U78"/>
  <c r="Y78"/>
  <c r="I78"/>
  <c r="Y91"/>
  <c r="AA91"/>
  <c r="O91"/>
  <c r="K91"/>
  <c r="W91"/>
  <c r="M91"/>
  <c r="I91"/>
  <c r="Z51"/>
  <c r="K64"/>
  <c r="O64"/>
  <c r="M65"/>
  <c r="AA66"/>
  <c r="Y83"/>
  <c r="AA83"/>
  <c r="O83"/>
  <c r="K83"/>
  <c r="W83"/>
  <c r="M83"/>
  <c r="I83"/>
  <c r="U71"/>
  <c r="W73"/>
  <c r="U75"/>
  <c r="W77"/>
  <c r="Y90"/>
  <c r="Y99"/>
  <c r="U100"/>
  <c r="AA100"/>
  <c r="M101"/>
  <c r="U101"/>
  <c r="I103"/>
  <c r="W103"/>
  <c r="S103"/>
  <c r="O103"/>
  <c r="K103"/>
  <c r="Q103"/>
  <c r="Y103"/>
  <c r="M105"/>
  <c r="U105"/>
  <c r="I107"/>
  <c r="W107"/>
  <c r="S107"/>
  <c r="O107"/>
  <c r="K107"/>
  <c r="Q107"/>
  <c r="Y107"/>
  <c r="M109"/>
  <c r="U109"/>
  <c r="Z72"/>
  <c r="AA72" s="1"/>
  <c r="I73"/>
  <c r="Y73"/>
  <c r="W74"/>
  <c r="Z76"/>
  <c r="AA76" s="1"/>
  <c r="I77"/>
  <c r="Y77"/>
  <c r="W78"/>
  <c r="W79"/>
  <c r="W80"/>
  <c r="I85"/>
  <c r="W85"/>
  <c r="I86"/>
  <c r="M86"/>
  <c r="W86"/>
  <c r="K89"/>
  <c r="O89"/>
  <c r="AA90"/>
  <c r="I93"/>
  <c r="W93"/>
  <c r="I94"/>
  <c r="M94"/>
  <c r="W94"/>
  <c r="I99"/>
  <c r="AA99"/>
  <c r="Q100"/>
  <c r="I102"/>
  <c r="W102"/>
  <c r="S102"/>
  <c r="O102"/>
  <c r="K102"/>
  <c r="Q102"/>
  <c r="Y102"/>
  <c r="AA103"/>
  <c r="U104"/>
  <c r="I106"/>
  <c r="W106"/>
  <c r="S106"/>
  <c r="O106"/>
  <c r="K106"/>
  <c r="Q106"/>
  <c r="Y106"/>
  <c r="AA107"/>
  <c r="M108"/>
  <c r="U108"/>
  <c r="W71"/>
  <c r="W75"/>
  <c r="Y79"/>
  <c r="Y80"/>
  <c r="M100"/>
  <c r="I101"/>
  <c r="W101"/>
  <c r="S101"/>
  <c r="O101"/>
  <c r="K101"/>
  <c r="Q101"/>
  <c r="Y101"/>
  <c r="U103"/>
  <c r="I105"/>
  <c r="W105"/>
  <c r="S105"/>
  <c r="O105"/>
  <c r="K105"/>
  <c r="Q105"/>
  <c r="Y105"/>
  <c r="U107"/>
  <c r="I109"/>
  <c r="Y109"/>
  <c r="W109"/>
  <c r="S109"/>
  <c r="O109"/>
  <c r="K109"/>
  <c r="Q109"/>
  <c r="AA109"/>
  <c r="I71"/>
  <c r="I75"/>
  <c r="K85"/>
  <c r="O85"/>
  <c r="AA86"/>
  <c r="I89"/>
  <c r="I90"/>
  <c r="M90"/>
  <c r="K93"/>
  <c r="O93"/>
  <c r="AA94"/>
  <c r="K99"/>
  <c r="O99"/>
  <c r="S99"/>
  <c r="AA101"/>
  <c r="M102"/>
  <c r="U102"/>
  <c r="I104"/>
  <c r="W104"/>
  <c r="S104"/>
  <c r="O104"/>
  <c r="K104"/>
  <c r="Q104"/>
  <c r="Y104"/>
  <c r="AA105"/>
  <c r="M106"/>
  <c r="U106"/>
  <c r="I108"/>
  <c r="W108"/>
  <c r="S108"/>
  <c r="O108"/>
  <c r="K108"/>
  <c r="Q108"/>
  <c r="Y108"/>
  <c r="K110"/>
  <c r="O110"/>
  <c r="S110"/>
  <c r="W110"/>
  <c r="K111"/>
  <c r="O111"/>
  <c r="S111"/>
  <c r="W111"/>
  <c r="K112"/>
  <c r="O112"/>
  <c r="S112"/>
  <c r="W112"/>
  <c r="K113"/>
  <c r="O113"/>
  <c r="S113"/>
  <c r="W113"/>
  <c r="K114"/>
  <c r="O114"/>
  <c r="S114"/>
  <c r="W114"/>
  <c r="K115"/>
  <c r="O115"/>
  <c r="S115"/>
  <c r="W115"/>
  <c r="K116"/>
  <c r="O116"/>
  <c r="S116"/>
  <c r="W116"/>
  <c r="K117"/>
  <c r="O117"/>
  <c r="S117"/>
  <c r="W117"/>
  <c r="K120"/>
  <c r="O120"/>
  <c r="W120"/>
  <c r="K121"/>
  <c r="O121"/>
  <c r="W121"/>
  <c r="K122"/>
  <c r="O122"/>
  <c r="S122"/>
  <c r="W122"/>
  <c r="Y110"/>
  <c r="Y111"/>
  <c r="Y112"/>
  <c r="Y113"/>
  <c r="Y114"/>
  <c r="Y115"/>
  <c r="Y116"/>
  <c r="Y117"/>
  <c r="Y120"/>
  <c r="Y121"/>
  <c r="Y122"/>
  <c r="AA51" l="1"/>
  <c r="M62"/>
  <c r="S48"/>
  <c r="M48"/>
  <c r="Q50"/>
  <c r="K43"/>
  <c r="K51"/>
  <c r="W51"/>
  <c r="U51"/>
  <c r="I62"/>
  <c r="I49"/>
  <c r="AA48"/>
  <c r="W43"/>
  <c r="W48"/>
  <c r="Q48"/>
  <c r="Y50"/>
  <c r="U50"/>
  <c r="W50"/>
  <c r="M51"/>
  <c r="S49"/>
  <c r="K62"/>
  <c r="S50"/>
  <c r="AA62"/>
  <c r="O51"/>
  <c r="Y51"/>
  <c r="Y49"/>
  <c r="Q43"/>
  <c r="AA43"/>
  <c r="K48"/>
  <c r="Y48"/>
  <c r="U43"/>
  <c r="I50"/>
  <c r="K50"/>
  <c r="Q49"/>
  <c r="M64"/>
  <c r="W64"/>
  <c r="AA46"/>
  <c r="M46"/>
  <c r="O46"/>
  <c r="K63"/>
  <c r="Q46"/>
  <c r="S46"/>
  <c r="U120"/>
  <c r="O63"/>
  <c r="Y46"/>
  <c r="U46"/>
  <c r="M120"/>
  <c r="Q120"/>
  <c r="AA120"/>
</calcChain>
</file>

<file path=xl/comments1.xml><?xml version="1.0" encoding="utf-8"?>
<comments xmlns="http://schemas.openxmlformats.org/spreadsheetml/2006/main">
  <authors>
    <author>j.borysek</author>
  </authors>
  <commentList>
    <comment ref="Z6" authorId="0">
      <text>
        <r>
          <rPr>
            <b/>
            <sz val="9"/>
            <color indexed="81"/>
            <rFont val="Tahoma"/>
            <family val="2"/>
            <charset val="238"/>
          </rPr>
          <t>Výpočet je ze sloupce "MARŽE"</t>
        </r>
        <r>
          <rPr>
            <sz val="9"/>
            <color indexed="81"/>
            <rFont val="Tahoma"/>
            <family val="2"/>
            <charset val="238"/>
          </rPr>
          <t xml:space="preserve">
</t>
        </r>
      </text>
    </comment>
    <comment ref="F7" authorId="0">
      <text>
        <r>
          <rPr>
            <b/>
            <sz val="9"/>
            <color indexed="81"/>
            <rFont val="Tahoma"/>
            <family val="2"/>
            <charset val="238"/>
          </rPr>
          <t>Doprava: 1 - 3,-, (čína individuálně)
Balení: 1 - 3,-
Krabička: 093PI(3,-), TX+(32,-)
Štítek: 1 - 3,-
Návod: 1 - 4,- (13,- ST320, 620)</t>
        </r>
        <r>
          <rPr>
            <sz val="9"/>
            <color indexed="81"/>
            <rFont val="Tahoma"/>
            <family val="2"/>
            <charset val="238"/>
          </rPr>
          <t xml:space="preserve">
</t>
        </r>
      </text>
    </comment>
    <comment ref="Z25" authorId="0">
      <text>
        <r>
          <rPr>
            <b/>
            <sz val="9"/>
            <color indexed="81"/>
            <rFont val="Tahoma"/>
            <family val="2"/>
            <charset val="238"/>
          </rPr>
          <t>Výpočet je ze sloupce "MARŽE"</t>
        </r>
        <r>
          <rPr>
            <sz val="9"/>
            <color indexed="81"/>
            <rFont val="Tahoma"/>
            <family val="2"/>
            <charset val="238"/>
          </rPr>
          <t xml:space="preserve">
</t>
        </r>
      </text>
    </comment>
    <comment ref="Z61" authorId="0">
      <text>
        <r>
          <rPr>
            <b/>
            <sz val="9"/>
            <color indexed="81"/>
            <rFont val="Tahoma"/>
            <family val="2"/>
            <charset val="238"/>
          </rPr>
          <t>Výpočet je ze sloupce "MARŽE"</t>
        </r>
        <r>
          <rPr>
            <sz val="9"/>
            <color indexed="81"/>
            <rFont val="Tahoma"/>
            <family val="2"/>
            <charset val="238"/>
          </rPr>
          <t xml:space="preserve">
</t>
        </r>
      </text>
    </comment>
    <comment ref="Z82" authorId="0">
      <text>
        <r>
          <rPr>
            <b/>
            <sz val="9"/>
            <color indexed="81"/>
            <rFont val="Tahoma"/>
            <family val="2"/>
            <charset val="238"/>
          </rPr>
          <t>Výpočet je ze sloupce "MARŽE"</t>
        </r>
        <r>
          <rPr>
            <sz val="9"/>
            <color indexed="81"/>
            <rFont val="Tahoma"/>
            <family val="2"/>
            <charset val="238"/>
          </rPr>
          <t xml:space="preserve">
</t>
        </r>
      </text>
    </comment>
    <comment ref="Z98" authorId="0">
      <text>
        <r>
          <rPr>
            <b/>
            <sz val="9"/>
            <color indexed="81"/>
            <rFont val="Tahoma"/>
            <family val="2"/>
            <charset val="238"/>
          </rPr>
          <t>Výpočet je ze sloupce "MARŽE"</t>
        </r>
        <r>
          <rPr>
            <sz val="9"/>
            <color indexed="81"/>
            <rFont val="Tahoma"/>
            <family val="2"/>
            <charset val="238"/>
          </rPr>
          <t xml:space="preserve">
</t>
        </r>
      </text>
    </comment>
  </commentList>
</comments>
</file>

<file path=xl/sharedStrings.xml><?xml version="1.0" encoding="utf-8"?>
<sst xmlns="http://schemas.openxmlformats.org/spreadsheetml/2006/main" count="638" uniqueCount="322">
  <si>
    <t>TYP</t>
  </si>
  <si>
    <t>MJ</t>
  </si>
  <si>
    <t>ks</t>
  </si>
  <si>
    <t>Koncová cena</t>
  </si>
  <si>
    <t>Skladem</t>
  </si>
  <si>
    <t>RABAT</t>
  </si>
  <si>
    <t>BLUEHELIX PRO</t>
  </si>
  <si>
    <t>BLUEHELIX PRO 25C</t>
  </si>
  <si>
    <t>BLUEHELIX PRO 32C</t>
  </si>
  <si>
    <t>KÓD</t>
  </si>
  <si>
    <t>BLUEHELIX TECH C</t>
  </si>
  <si>
    <t>BLUEHELIX TECH 25C</t>
  </si>
  <si>
    <t>BLEUHELIX TECH 35C</t>
  </si>
  <si>
    <t>BLUEHELIX TECH A (modely až do 45 kW)</t>
  </si>
  <si>
    <t>BLUEHELIX TECH 18A</t>
  </si>
  <si>
    <t>BLUEHELIX TECH 25A</t>
  </si>
  <si>
    <t>BLUEHELIX TECH 35A</t>
  </si>
  <si>
    <t>BLUEHELIX TECH 45H</t>
  </si>
  <si>
    <t>ANO</t>
  </si>
  <si>
    <t>0T1R2AWA</t>
  </si>
  <si>
    <t>0T1R3AWA</t>
  </si>
  <si>
    <t>0T2R2AWA</t>
  </si>
  <si>
    <t>T2R3AWA</t>
  </si>
  <si>
    <t>0T2O1AWA</t>
  </si>
  <si>
    <t>0T2O2AWA</t>
  </si>
  <si>
    <t>0T2O3AWA</t>
  </si>
  <si>
    <t>0T2D5IWA</t>
  </si>
  <si>
    <t>DIVACONDENS</t>
  </si>
  <si>
    <t>DIVACONDENS 24</t>
  </si>
  <si>
    <t>DIVACONDENS 28</t>
  </si>
  <si>
    <t>0CBF4EWA</t>
  </si>
  <si>
    <t>BLUEHELIX K 50</t>
  </si>
  <si>
    <t>0TAX2AWA</t>
  </si>
  <si>
    <r>
      <rPr>
        <b/>
        <sz val="13"/>
        <rFont val="Arial CE"/>
        <charset val="238"/>
      </rPr>
      <t>Závěsný kondenzační kotel pouze pro vytápění s možností napojení na externí zásobník.</t>
    </r>
    <r>
      <rPr>
        <sz val="13"/>
        <rFont val="Arial CE"/>
        <family val="2"/>
        <charset val="238"/>
      </rPr>
      <t xml:space="preserve">             Patentovaný nerezový výměník z nerezové oceli, možnost napojit na externí nepřímo ohřívaný zásobník, nerezový deskový výměník na ohřev TUV, premixový nerezový matrixový hořák, produkce teplé vody - třída 3, emisní třída 5, modulační čerpadlo, termoakustická izolace, možnost napojit na termostat ROMEO Opentherm a externí sondu, možnost připojit na solární systém, energetická třída A, rozměry(ŠxVxH): 400x600x320 (typ 45H - 420x700x320), 5 let záruka</t>
    </r>
  </si>
  <si>
    <r>
      <rPr>
        <b/>
        <sz val="13"/>
        <rFont val="Arial CE"/>
        <charset val="238"/>
      </rPr>
      <t>Závěsný kondenzační kotel s atmosferickou komorou a průtokový ohřev TUV.</t>
    </r>
    <r>
      <rPr>
        <sz val="13"/>
        <rFont val="Arial CE"/>
        <family val="2"/>
        <charset val="238"/>
      </rPr>
      <t xml:space="preserve">                             Atmosférický nerezový hořák, měděný hlavní výměník, nerezový deskový výměník pro přímý ohřev TUV, rekuperační systém kondenzace, možnost nadřezené regulace F24, podsvícený LCD displej, ERP kompatibilní, modulační čerpadlo, možnost napojení na termostat ROMEO Opentherm a externí sondu, možnost napojení na solární systém, energetická třída B/A (pro topení/TUV), rozměry(ŠxVxH): 400x680x330</t>
    </r>
  </si>
  <si>
    <t>BLUEHELIX BS 32 K50</t>
  </si>
  <si>
    <t>0TAV3PWA</t>
  </si>
  <si>
    <t>QUADRIFOGLIO B</t>
  </si>
  <si>
    <t>QUADRIFOGLIO B70</t>
  </si>
  <si>
    <t>QUADRIFOGLIO B125</t>
  </si>
  <si>
    <t>QUADRIFOGLIO B220</t>
  </si>
  <si>
    <t>QUADRIFOGLIO B320</t>
  </si>
  <si>
    <t>0RB020WA</t>
  </si>
  <si>
    <t>0RB120WA</t>
  </si>
  <si>
    <t>0RB420WA</t>
  </si>
  <si>
    <t>0RB620WA</t>
  </si>
  <si>
    <t>II. ZÁVĚSNÉ TRADIČNÍ PLYNOVÉ KOTLE FERROLI</t>
  </si>
  <si>
    <t>DIVAPROJEKT</t>
  </si>
  <si>
    <t>0AEC4EWA</t>
  </si>
  <si>
    <t>SFL PELLET</t>
  </si>
  <si>
    <t>SFL PELLET 3</t>
  </si>
  <si>
    <t>SFL PELLET 4</t>
  </si>
  <si>
    <t>SFL PELLET 5</t>
  </si>
  <si>
    <t>SFL PELLET 6</t>
  </si>
  <si>
    <t>SFL PELLET 7</t>
  </si>
  <si>
    <t>0ICJ3TWA</t>
  </si>
  <si>
    <t>0ICJ4TWA</t>
  </si>
  <si>
    <t>0ICJ5TWA</t>
  </si>
  <si>
    <t>0ICJ6TWA</t>
  </si>
  <si>
    <t>0ICJ7TWA</t>
  </si>
  <si>
    <t>SFL PELLET  DS3</t>
  </si>
  <si>
    <t>SFL PELLET DS4</t>
  </si>
  <si>
    <t>SFL PELLET DS5</t>
  </si>
  <si>
    <t>SFL PELLET DS6</t>
  </si>
  <si>
    <t>SFL PELLET DS7</t>
  </si>
  <si>
    <t>Dochlazovací smyčka a bezpečnostní ventil pro SFL PELLET 3</t>
  </si>
  <si>
    <t>Dochlazovací smyčka a bezpečnostní ventil pro SFL PELLET 4</t>
  </si>
  <si>
    <t>Dochlazovací smyčka a bezpečnostní ventil pro SFL PELLET 5</t>
  </si>
  <si>
    <t>Dochlazovací smyčka a bezpečnostní ventil pro SFL PELLET 6</t>
  </si>
  <si>
    <t>Dochlazovací smyčka a bezpečnostní ventil pro SFL PELLET 7</t>
  </si>
  <si>
    <t>032010X0</t>
  </si>
  <si>
    <t>032011X0</t>
  </si>
  <si>
    <t>032012X0</t>
  </si>
  <si>
    <t>032013X0</t>
  </si>
  <si>
    <t>032014X0</t>
  </si>
  <si>
    <t>035005X0</t>
  </si>
  <si>
    <t>035003X1</t>
  </si>
  <si>
    <t>035004X0</t>
  </si>
  <si>
    <t>035006X0</t>
  </si>
  <si>
    <t>SFL PELLET PPS P7</t>
  </si>
  <si>
    <t>SFL PELLET PPS P12</t>
  </si>
  <si>
    <t>SFL PELLET RPS P7</t>
  </si>
  <si>
    <t>SFL PELLET RPS P12</t>
  </si>
  <si>
    <t>Permanentní přestavbová smyčka pro SFL PELLET 3 a 4</t>
  </si>
  <si>
    <t>Permanentní přestavbová smyčka pro SFL PELLET 5, 6 a 7</t>
  </si>
  <si>
    <t>Reverzní přestavbová smyčka pro SFL PELLET 3 a 4</t>
  </si>
  <si>
    <t>Reverzní přestavbová smyčka pro SFL PELLET 5,6 a 7</t>
  </si>
  <si>
    <t>SUN P7</t>
  </si>
  <si>
    <t>SUN P12</t>
  </si>
  <si>
    <t>0U2F6PXA</t>
  </si>
  <si>
    <t>0U2F8PXA</t>
  </si>
  <si>
    <t>Příslušenství</t>
  </si>
  <si>
    <t>Zásobník 195</t>
  </si>
  <si>
    <t>Zásobník 350</t>
  </si>
  <si>
    <t>096002X0</t>
  </si>
  <si>
    <t>096004X0</t>
  </si>
  <si>
    <t>Zásobník na pelety 350l (nesložený), cca 280kg</t>
  </si>
  <si>
    <t>Zásobník na pelety 195l (nesložený), 180kg</t>
  </si>
  <si>
    <t>IV. OHŘÍVAČE VODY A ZÁSOBNÍKY</t>
  </si>
  <si>
    <t>ZEFIRO - průtokový ohřívač</t>
  </si>
  <si>
    <t>ZEFIRO 11</t>
  </si>
  <si>
    <t>GCT1MBAA</t>
  </si>
  <si>
    <r>
      <rPr>
        <b/>
        <sz val="13"/>
        <rFont val="Arial CE"/>
        <charset val="238"/>
      </rPr>
      <t xml:space="preserve">Závěsný průtokový plynový ohřívač vody, elektronické zapalování.                   </t>
    </r>
    <r>
      <rPr>
        <sz val="13"/>
        <rFont val="Arial CE"/>
        <charset val="238"/>
      </rPr>
      <t xml:space="preserve">                                                   Potenciometr, bateriové zapalování, modulovaný plynový ventil, regulace výkonu, "SOFT START" funkce, snadná instalace a údržba, bezpečností zařízení při nízkém tlaku, certifikované na metan i LPG, energetická třída A</t>
    </r>
  </si>
  <si>
    <t>ECOUNIT F</t>
  </si>
  <si>
    <t>ECOUNIT F 100 1C</t>
  </si>
  <si>
    <t>ECOUNIT F 150 1C</t>
  </si>
  <si>
    <t>ECOUNIT F 200 1C</t>
  </si>
  <si>
    <t>ECOUNIT F 300 1C</t>
  </si>
  <si>
    <t>ECOUNIT F 400 1C</t>
  </si>
  <si>
    <t>ECOUNIT F 500 1C</t>
  </si>
  <si>
    <t>ECOUNIT F 200 2C</t>
  </si>
  <si>
    <t>ECOUNIT F 300 2C</t>
  </si>
  <si>
    <t>ECOUNIT F 400 2C</t>
  </si>
  <si>
    <t>ECOUNIT F 500 2C</t>
  </si>
  <si>
    <t>ECOUNIT F 120 1C</t>
  </si>
  <si>
    <t>GRA1010A</t>
  </si>
  <si>
    <t>GRA3010A</t>
  </si>
  <si>
    <t>GRA4110A</t>
  </si>
  <si>
    <t>GRA6310A</t>
  </si>
  <si>
    <t>GRA7410A</t>
  </si>
  <si>
    <t>GRA8410A</t>
  </si>
  <si>
    <t>GRA4120A</t>
  </si>
  <si>
    <t>GRA6320A</t>
  </si>
  <si>
    <t>GRA7420A</t>
  </si>
  <si>
    <t>GRA8420A</t>
  </si>
  <si>
    <t>TITANO 50 VE BF</t>
  </si>
  <si>
    <t>TITANO 80 VE BF</t>
  </si>
  <si>
    <t>TITANO 100 VE BF</t>
  </si>
  <si>
    <t>TITANO 120 VE BF</t>
  </si>
  <si>
    <t>TITANO 150 VE BF</t>
  </si>
  <si>
    <t>TITANO 80 HO BF</t>
  </si>
  <si>
    <t>TITANO 100 HO BF</t>
  </si>
  <si>
    <t>TITANO 120 HO BF</t>
  </si>
  <si>
    <t>TITANO 150 HO BF</t>
  </si>
  <si>
    <t>E001G4ZA</t>
  </si>
  <si>
    <t>E301G4ZA</t>
  </si>
  <si>
    <t>E401G4ZA</t>
  </si>
  <si>
    <t>E501G4ZA</t>
  </si>
  <si>
    <t>E601G4ZA</t>
  </si>
  <si>
    <t>TITANO 50 HO BF</t>
  </si>
  <si>
    <t>E011G50A</t>
  </si>
  <si>
    <t>E311G50A</t>
  </si>
  <si>
    <t>E411550A</t>
  </si>
  <si>
    <t>E511550A</t>
  </si>
  <si>
    <t>E611550A</t>
  </si>
  <si>
    <r>
      <rPr>
        <b/>
        <sz val="13"/>
        <rFont val="Arial CE"/>
        <charset val="238"/>
      </rPr>
      <t xml:space="preserve">Hořák na pelety.                                                                                                                        </t>
    </r>
    <r>
      <rPr>
        <sz val="13"/>
        <rFont val="Arial CE"/>
        <family val="2"/>
        <charset val="238"/>
      </rPr>
      <t xml:space="preserve">                                      Hořák je dodáván spolu s šroubovým podavačem paliva 5 výkonnostních stupňů, automatické zapalování, elektronická pojistka s dipslejem, možnost připojit týdenní časovač nebo pokojový termostat, bezpečnostní limitní termostat, možnost použít zásobník</t>
    </r>
  </si>
  <si>
    <t>NOVO</t>
  </si>
  <si>
    <t>NOVO 5</t>
  </si>
  <si>
    <t>NOVO 5S</t>
  </si>
  <si>
    <t>NOVO 10</t>
  </si>
  <si>
    <t>NOVO 10S</t>
  </si>
  <si>
    <t>GRWCXASA</t>
  </si>
  <si>
    <t>GRWDXASA</t>
  </si>
  <si>
    <t>GRWCTASA</t>
  </si>
  <si>
    <t>GRWDTASA</t>
  </si>
  <si>
    <r>
      <t xml:space="preserve">Elektrické ohřívače vody malé kapacity.                                                                                                                     </t>
    </r>
    <r>
      <rPr>
        <sz val="13"/>
        <rFont val="Arial CE"/>
        <charset val="238"/>
      </rPr>
      <t>Modely s objemem 10 a 15, modely i ve verzi pod umyvadlo (5S a 10S), nerezová elektrická spirála, termostatická kontrola teploty, hořčíková anoda jako standard, energetická třída B</t>
    </r>
  </si>
  <si>
    <t>na objednávku</t>
  </si>
  <si>
    <r>
      <t xml:space="preserve">Elektrické ohřívače vody malé kapacity.                                                                                                                     </t>
    </r>
    <r>
      <rPr>
        <sz val="13"/>
        <rFont val="Arial CE"/>
        <charset val="238"/>
      </rPr>
      <t>Modely s objemem 10, 15 a 30 litrů, modely 10l a 15l i ve verzi pod umyvadlo (SN 10 S a SN 15 S), nerezová elektrická spirála, termostatická kontrola teploty, hořčíková anoda jako standard, energetická třída B/C/D</t>
    </r>
  </si>
  <si>
    <t>E-mail: obchod@ferroli-thermo.cz, web: www.ferroli-thermo.cz</t>
  </si>
  <si>
    <t>Ceník - FERROLI (platný od 1.9.2016)</t>
  </si>
  <si>
    <t>BLEUHELIX B S 32 K100</t>
  </si>
  <si>
    <t>0TAS3IWA</t>
  </si>
  <si>
    <t>BLUEHELIX 25 K 50</t>
  </si>
  <si>
    <t>BLUEHELIX B S 32</t>
  </si>
  <si>
    <t>MINITECH</t>
  </si>
  <si>
    <t>BLUEHELIX TECH 18A + F100</t>
  </si>
  <si>
    <t>BLUEHELIX TECH 18A + F120</t>
  </si>
  <si>
    <t>BLUEHELIX TECH 18A + F150</t>
  </si>
  <si>
    <t>BLUEHELIX TECH 25A + F100</t>
  </si>
  <si>
    <t>BLUEHELIX TECH 25A + F120</t>
  </si>
  <si>
    <t>BLUEHELIX TECH 25A + F150</t>
  </si>
  <si>
    <t>BLUEHELIX TECH A S EXTERNÍM ZÁSOBNÍKEM + ČIDLA (modely až do 45 kW)</t>
  </si>
  <si>
    <t>BLUEHELIX TECH 35A + F100</t>
  </si>
  <si>
    <t>BLUEHELIX TECH 35A + F120</t>
  </si>
  <si>
    <t>BLUEHELIX TECH 35A + F150</t>
  </si>
  <si>
    <t>BT18E100</t>
  </si>
  <si>
    <t>BT18E120</t>
  </si>
  <si>
    <t>BT18E150</t>
  </si>
  <si>
    <t>BT25E100</t>
  </si>
  <si>
    <t>BT25E120</t>
  </si>
  <si>
    <t>BT25E150</t>
  </si>
  <si>
    <t>BT35E100</t>
  </si>
  <si>
    <t>BT35E120</t>
  </si>
  <si>
    <t>BT35E150</t>
  </si>
  <si>
    <t>+</t>
  </si>
  <si>
    <r>
      <rPr>
        <b/>
        <sz val="13"/>
        <rFont val="Arial CE"/>
        <charset val="238"/>
      </rPr>
      <t>Závěsný kondenzační kotel na UK s bitermickým nerezovým výměníkem pro přímý ohřev TUV.</t>
    </r>
    <r>
      <rPr>
        <sz val="13"/>
        <rFont val="Arial CE"/>
        <family val="2"/>
        <charset val="238"/>
      </rPr>
      <t xml:space="preserve"> Patentovaný nerezový výměník z nerezové oceli "trubka v trubce" na vytápění a produkci TUV, funkce "self-cleaning", premixový nerezový matrixový hořák, produkce teplé vody-třída 3, emisní třída 5, modulační čerpadlo, termoakustická izolace, možnost připojení na termostat ROMEO Opentherm a externí sondu, možnost připojení na solární systém, energetická třída A, rozměry(ŠxVxH): 400x600x320, 5 let záruka</t>
    </r>
  </si>
  <si>
    <r>
      <rPr>
        <b/>
        <sz val="13"/>
        <rFont val="Arial CE"/>
        <charset val="238"/>
      </rPr>
      <t>Závěsný kondenzační kotel pro UK a s deskovým nerezovým výměníkem pro přímý ohřev TUV.</t>
    </r>
    <r>
      <rPr>
        <sz val="13"/>
        <rFont val="Arial CE"/>
        <family val="2"/>
        <charset val="238"/>
      </rPr>
      <t xml:space="preserve"> Patentovaný nerezový výměník z nerezové oceli na ohřev TUV, premixový nerezový matrixový hořák, produkce teplé vody - třída 3, emisní třída 5, modulační čerpadlo, termoakustická izolace, možnost připojení na termostat ROMEO Opentherm a externí sondu, možnost připojení na solární systém, energetická třída A, rozměry(ŠxVxH): 400x600x320, 5 let záruka</t>
    </r>
  </si>
  <si>
    <t>BLUEHELIX TECH S 45H</t>
  </si>
  <si>
    <r>
      <rPr>
        <b/>
        <sz val="13"/>
        <rFont val="Arial CE"/>
        <charset val="238"/>
      </rPr>
      <t>Závěsný kondenzační kotel s integrovaným 50l nerezovým zásobníkem.</t>
    </r>
    <r>
      <rPr>
        <sz val="13"/>
        <rFont val="Arial CE"/>
        <family val="2"/>
        <charset val="238"/>
      </rPr>
      <t xml:space="preserve">                                          Patentovaný nerezový výměník z nerezové oceli, integrovaný 50l nerezový zásobník TUV, premixový nerezový matrixový hořák, produkce teplé vody - třída 3, emisní třída 5, modulační čerpadlo, kompletní termoakustická izolace, programovatelná ochrana TUV-legionela, ochrana proti zablokování mosazného trojcestného ventilu, možnost připojení na termostat ROMEO Opentherm a externí sondu, energetická třída A, rozměry(ŠxVxH): 600x800x590, 5 let záruka</t>
    </r>
  </si>
  <si>
    <r>
      <rPr>
        <b/>
        <sz val="13"/>
        <rFont val="Arial CE"/>
        <charset val="238"/>
      </rPr>
      <t xml:space="preserve">Stacionární kondenzační kotel s integrovaným nerezovým zásobníkem.                                          </t>
    </r>
    <r>
      <rPr>
        <sz val="13"/>
        <rFont val="Arial CE"/>
        <family val="2"/>
        <charset val="238"/>
      </rPr>
      <t xml:space="preserve"> Patentovaný nerezový výměník z nerezové oceli, integrovaný nerezový zásobník, premixový nerezový matrixový hořák, produkce teplé vody - třída 3, emisní třída 5, modulační čerpadlo, termoakustická izolace, programovatelná ochrana TUV-legionela, ochrana proti zablokování mosazného trojcestného ventilu, možnost připojení na termostat ROMEO Opentherm a externí sondu, možnost připojení na solární systém, energetická třída A, rozměry(ŠxVxH): 500x1500x535, 5 let záruka</t>
    </r>
  </si>
  <si>
    <r>
      <rPr>
        <b/>
        <sz val="13"/>
        <rFont val="Arial CE"/>
        <charset val="238"/>
      </rPr>
      <t>Stacionární kondenzační kotel pouze pro vytápění.</t>
    </r>
    <r>
      <rPr>
        <sz val="13"/>
        <rFont val="Arial CE"/>
        <family val="2"/>
        <charset val="238"/>
      </rPr>
      <t xml:space="preserve">                                                                                                          Vertikální nerezový výměník s velkým objemem vody, výměník se skládá ze zatočené trubkovice s průřezem čtyřlístku, premixový mikrofibrový hořák, řídící panel s jednoduchým a intuitivním ovládáním, kaskádová regulace "Master-slave", vysoko a nízkoteplotní zpátečka, kondenzační kotel s vysokým rozsahem výkonu, energetická třída A</t>
    </r>
  </si>
  <si>
    <r>
      <rPr>
        <b/>
        <sz val="13"/>
        <rFont val="Arial CE"/>
        <charset val="238"/>
      </rPr>
      <t>Závěsný plynový atmosferický kotel s průtokovým ohřevem - provedení komín.</t>
    </r>
    <r>
      <rPr>
        <sz val="13"/>
        <rFont val="Arial CE"/>
        <family val="2"/>
        <charset val="238"/>
      </rPr>
      <t xml:space="preserve">                                          Tradiční kompaktní závěsný plynový kotel s atmosférickým spalováním a přirozeným odtahem spalin. Monotermický měděný výměník plus nerezový deskový výměník s 3-cestným ventilem, potenciometry, čerpadlo třídy A s antiblokační funkcí, hořák z nerezové oceli, modulace výkonu, možnost napojení na termostat, protimrazová ochrana, možnost napojení na solární systém, energetická třída C/A (topení/TUV), rozměry(VxŠxH): 400x700x330</t>
    </r>
  </si>
  <si>
    <r>
      <rPr>
        <b/>
        <sz val="13"/>
        <rFont val="Arial CE"/>
        <charset val="238"/>
      </rPr>
      <t>Stacionární litinový kotel na pelety.</t>
    </r>
    <r>
      <rPr>
        <sz val="13"/>
        <rFont val="Arial CE"/>
        <family val="2"/>
        <charset val="238"/>
      </rPr>
      <t xml:space="preserve">                                                                                                                        Stacionární kotel z tenkostěnné kvalitní litiny s přestavbou na pelety, jako přestavba může být použita pernamentní sada s jedněmi dvířky nebo reverzní přestavbová sada se dvěma dvířky, nastavitelný spalinový deflektor - klapka, nerezový popelník, regulátor sání, volitelná dochlazovací smyčka, rozměry(VxŠ): 520x940</t>
    </r>
  </si>
  <si>
    <r>
      <t xml:space="preserve">Zásobník na vodu - nepřímý ohřev, jeden trubkový výměník.                    </t>
    </r>
    <r>
      <rPr>
        <sz val="13"/>
        <rFont val="Arial CE"/>
        <charset val="238"/>
      </rPr>
      <t xml:space="preserve">                                                        Modely 1C jsou vybeveny jedním trubkovým spirálovým výměníkem, nepřímý ohřev TUV, zásobník je vyroben z uhlíkové oceli, ošetřen technologií proti usazovaní vodního kamene, zásobník je vybaven 1,5 kW elektrickým elementem a ABS termostatem, 50mm izolace, připojení na re-cirkulaci, max. provozní teplota 95°C, maximální tlak 8 bar, instalovaná hořčíková anoda jako standard, energetická třída C/D (C pouze u typů 100 a 120)</t>
    </r>
  </si>
  <si>
    <r>
      <rPr>
        <b/>
        <sz val="13"/>
        <rFont val="Arial CE"/>
        <charset val="238"/>
      </rPr>
      <t xml:space="preserve">Zásobník na vodu - nepřímý ohřev, dva trubkové výměníky.  </t>
    </r>
    <r>
      <rPr>
        <sz val="13"/>
        <rFont val="Arial CE"/>
        <charset val="238"/>
      </rPr>
      <t xml:space="preserve">                                                                          Modely 2C jsou vybeveny dvěma trubkovými spirálovými výměníky, nepřímý ohřev TUV, zásobník je vyroben z uhlíkové oceli, ošetřen technologií proti usazovaní vodního kamene, zásobník je vybaven 1,5 kW elektrickým elementem a ABS termostatem, 50mm izolace, připojení na re-cirkulaci, max. provozní teplota 95°C, maximální tlak 8 bar, instalovaná hořčíková anoda jako standard, energetická třída D</t>
    </r>
  </si>
  <si>
    <t>Zásobník na vodu - nepřímý ohřev, jeden trubkový výměník.                                                                            Modely 1C jsou vybeveny jedním trubkovým spirálovým výměníkem, nepřímý ohřev TUV, zásobník je vyroben z uhlíkové oceli, ošetřen technologií proti usazovaní vodního kamene, zásobník je vybaven 1,5 kW elektrickým elementem a ABS termostatem, 50mm izolace, připojení na re-cirkulaci, max. provozní teplota 95°C, maximální tlak 8 bar, instalovaná hořčíková anoda jako standard, energetická třída C/D (C pouze u typů 100 a 120)</t>
  </si>
  <si>
    <r>
      <t xml:space="preserve">Závěsné elektrické ohřívače vody střední kapacity.                                                                                            </t>
    </r>
    <r>
      <rPr>
        <sz val="13"/>
        <rFont val="Arial CE"/>
        <charset val="238"/>
      </rPr>
      <t>Modely od 50 do 150l, vertikální verze (VE), elektrická spirála ošetřena technologií zamezující usazovaní vodního kamene, termostatická kontrola teploty, hořčíková anoda jako standard, bezpečností ventil jako standard, energetická třída D</t>
    </r>
  </si>
  <si>
    <r>
      <t xml:space="preserve">Závěsné elektrické ohřívače vody střední kapacity.                                                                                            </t>
    </r>
    <r>
      <rPr>
        <sz val="13"/>
        <rFont val="Arial CE"/>
        <charset val="238"/>
      </rPr>
      <t>Modely od 50 do 150l, horizontální verze (HO), elektrická spirála ošetřena technologií zamezující usazovaní vodního kamene, termostatická kontrola teploty, hořčíková anoda jako standard, bezpečností ventil jako standard, energetická třída D</t>
    </r>
  </si>
  <si>
    <t>TITANO BLUEFOREVER</t>
  </si>
  <si>
    <t>DIVAPROJECT C24</t>
  </si>
  <si>
    <t>V. ELEKTRICKÉ OHŘÍVAČE VODY</t>
  </si>
  <si>
    <t>I. KONDENZAČNÍ KOTLE</t>
  </si>
  <si>
    <t>USD</t>
  </si>
  <si>
    <t>EUR</t>
  </si>
  <si>
    <t>GBP</t>
  </si>
  <si>
    <t>ZLT</t>
  </si>
  <si>
    <t>KURZ</t>
  </si>
  <si>
    <t>%</t>
  </si>
  <si>
    <t>Marže</t>
  </si>
  <si>
    <t>Zadání ceny</t>
  </si>
  <si>
    <t>BONUS</t>
  </si>
  <si>
    <t>I. Strana</t>
  </si>
  <si>
    <t>REK</t>
  </si>
  <si>
    <t>Nákup</t>
  </si>
  <si>
    <t>Ost. náklady</t>
  </si>
  <si>
    <t>Poř.cena</t>
  </si>
  <si>
    <t>VO2</t>
  </si>
  <si>
    <t>Cena</t>
  </si>
  <si>
    <t>Kondenzační kotle</t>
  </si>
  <si>
    <t>Nákupní cena</t>
  </si>
  <si>
    <t>BLUEHELIX TECH 35C</t>
  </si>
  <si>
    <t>BLUEHELIX 25 K50</t>
  </si>
  <si>
    <t>BLUEHELIX BS 32 K100</t>
  </si>
  <si>
    <t>Kondenzační kotle se zásobníkem</t>
  </si>
  <si>
    <t>Zás. Vč. Čidel</t>
  </si>
  <si>
    <t>BLUEHELIX TECH 18A + zásobník F100</t>
  </si>
  <si>
    <t>BLUEHELIX TECH 18A + zásobník F120</t>
  </si>
  <si>
    <t>BLUEHELIX TECH 18A + zásobník F150</t>
  </si>
  <si>
    <t>BLUEHELIX TECH 25A + zásobník F100</t>
  </si>
  <si>
    <t>BLUEHELIX TECH 25A + zásobník F120</t>
  </si>
  <si>
    <t>BLUEHELIX TECH 25A + zásobník F150</t>
  </si>
  <si>
    <t>BLUEHELIX TECH 35A + zásobník F100</t>
  </si>
  <si>
    <t>BLUEHELIX TECH 35A + zásobník F120</t>
  </si>
  <si>
    <t>BLUEHELIX TECH 35A + zásobník F150</t>
  </si>
  <si>
    <t>Stacionární kotle na pelety</t>
  </si>
  <si>
    <t>SFL PELLET DS3</t>
  </si>
  <si>
    <t>ZÁSOBNÍK 195</t>
  </si>
  <si>
    <t>ZÁSOBNÍK 350</t>
  </si>
  <si>
    <t>ZÁSOBNÍKY VODY A OHŘÍVAČE</t>
  </si>
  <si>
    <t>čidla</t>
  </si>
  <si>
    <t>Jímkové čidlo pro ohřev TUV v externím zásobníku - 043005X0</t>
  </si>
  <si>
    <t>Ekvitermní čidlo venkovní teploty - 013018X0</t>
  </si>
  <si>
    <t>MINITECH SN10</t>
  </si>
  <si>
    <t>MINITECH SN10S</t>
  </si>
  <si>
    <t>MINITECH SN15</t>
  </si>
  <si>
    <t>MINITECH SN15S</t>
  </si>
  <si>
    <t>MINITECH SN30</t>
  </si>
  <si>
    <t>Vyřazeno</t>
  </si>
  <si>
    <t>ZEFIRO 5</t>
  </si>
  <si>
    <t>ZEFIRO 14</t>
  </si>
  <si>
    <t>skladom</t>
  </si>
  <si>
    <t>skladem</t>
  </si>
  <si>
    <t>SALUS IT 500</t>
  </si>
  <si>
    <t>SALUS RT 300</t>
  </si>
  <si>
    <t>TC UNI 2</t>
  </si>
  <si>
    <t>ROMEO</t>
  </si>
  <si>
    <t>Programovatelný pokojový termostat</t>
  </si>
  <si>
    <t>Bezdrátový programovetlný termostat</t>
  </si>
  <si>
    <t>Internetový bezdrátový termostat</t>
  </si>
  <si>
    <t>SALUS 091FL</t>
  </si>
  <si>
    <t>SALUS 091FLTX+</t>
  </si>
  <si>
    <t>SALUS iT500</t>
  </si>
  <si>
    <t>SALUS RT300</t>
  </si>
  <si>
    <t>Programovatelný pokojový termostat s funkcí Opentherm</t>
  </si>
  <si>
    <t>Ekvitermní regulátor pro řízení 2 nezávislých okruhů</t>
  </si>
  <si>
    <t>Digitální denní pokojový termostat</t>
  </si>
  <si>
    <t>Elektrické závěsné kotle</t>
  </si>
  <si>
    <t>LEB 6.0TS</t>
  </si>
  <si>
    <t>LEB 7.5TS</t>
  </si>
  <si>
    <t>LEB 9.0TS</t>
  </si>
  <si>
    <t>LEB 12.0TS</t>
  </si>
  <si>
    <t>LEB 18.0TS</t>
  </si>
  <si>
    <t>LEB 24.0TS</t>
  </si>
  <si>
    <t>CUBO SN 10</t>
  </si>
  <si>
    <t>CUBO SN 15</t>
  </si>
  <si>
    <t>CUBO SN 30</t>
  </si>
  <si>
    <t>CUBO SN 10 S</t>
  </si>
  <si>
    <t>CUBO SN 15 S</t>
  </si>
  <si>
    <t>ELEKTROKOTEL</t>
  </si>
  <si>
    <t>LEB 6.0</t>
  </si>
  <si>
    <t>LEB 7.5</t>
  </si>
  <si>
    <t>LEB 9.0</t>
  </si>
  <si>
    <t>LEB 12.0</t>
  </si>
  <si>
    <t>LEB 18.0</t>
  </si>
  <si>
    <t>LEB 24.0</t>
  </si>
  <si>
    <t>Pouze pro ÚT, možný ohřev TV v externím zásobníku. Ovládání přes LCD, možnost On/Off, nebo OpenTherm řízení, modul relé oddělený od řídící jednotky, PID modulace, podpora ekvitermní regulace, autodiagnostika, ochranné funkce, velký podsvícený display, velmi tichý chod, expanzomat, čerpadlo ÚT. Účinnost 99% Tmax 80°C. Rozměry VxŠxH: 740x440x265mm (modely do 9kW) a 740x440x340 mm (nad 9kW), napájení 3x230/400V nebo 1x230V (do 9kW) a 3x230V/400V (nad 9kW)</t>
  </si>
  <si>
    <t>BLUEHELIX B K50</t>
  </si>
  <si>
    <t>SALUS MD22A</t>
  </si>
  <si>
    <t>SALUS MD34A</t>
  </si>
  <si>
    <t>Magnetický filtr se šroubením 22mm, inhibitor LX1 v sadě</t>
  </si>
  <si>
    <t>Magnetický filtr se šroubením 3/4", inhibitor LX1 v sadě</t>
  </si>
  <si>
    <t>GCAO10AA</t>
  </si>
  <si>
    <t>GCBO10AA</t>
  </si>
  <si>
    <t>GCCO10AA</t>
  </si>
  <si>
    <t>GCBO20AA</t>
  </si>
  <si>
    <t>GCBO40AA</t>
  </si>
  <si>
    <t>GCBO60AA</t>
  </si>
  <si>
    <t>III. ELEKTRO KOTLE FERROLI</t>
  </si>
  <si>
    <t>IV. STACIONÁRNÍ KOTLE NA PELETY FERROLI</t>
  </si>
  <si>
    <t>V. OSTATNÍ</t>
  </si>
  <si>
    <t>((platný od 1.9.2016 - Uvedené ceny jsou bez DPH)</t>
  </si>
  <si>
    <t xml:space="preserve">Ceník - FERROLI ČR </t>
  </si>
  <si>
    <t>Čidlo venkovní teploty</t>
  </si>
  <si>
    <t>013018X0</t>
  </si>
  <si>
    <t>Po instalaci venkovní sondy (doplňková) regulační systém kotle pracuje s "Pohyblivou teplotou". V tomto režimu se teplota topného zařízení reguluje v závislosti na vnějších klimatických podmínek tak, aby se zaručil zvýšený komfort a úspora energie během celého roku. Kromě toho, při zvýšení venkovní teploty se snižuje teplota na vstupu do zařízení, podle určité "kompenzační křivky".</t>
  </si>
  <si>
    <t>Čidlo TV v externím zásobníku 2m</t>
  </si>
  <si>
    <t>1KWMA11W</t>
  </si>
  <si>
    <t>Čidlo teploty zásobníku Ferroli.</t>
  </si>
  <si>
    <t>VI. Odkouření pro kotle</t>
  </si>
  <si>
    <t>Adaptér vert. s test. otv. DN 2x80</t>
  </si>
  <si>
    <t>041039X0</t>
  </si>
  <si>
    <t>Ferroli, Typ: Přímy oddelený - 80/80. Adaptér vertikální pro oddělený odtah spalin z kondenzačního kotle. Adaptér obsahuje testovací otvor. Vhodné pro kondenzační kotle Bluehelix Tech, Pro, Divacondens, Econcept Tech, ST.</t>
  </si>
  <si>
    <t>Adaptér koax. s test. otv. 60/100 přímy</t>
  </si>
  <si>
    <t>041002X0</t>
  </si>
  <si>
    <t>Ferroli, Typ: Přímy  - 60/100. Adaptér vertikální pro odtah spalin z kondenzačního kotle. Adaptér obsahuje testovací otvor. Vhodné pro kondenzační kotle Bluehelix Tech, Pro, Divacondens, Econcept Tech, ST.</t>
  </si>
  <si>
    <t>Adaptér 90° s test. otv. 60/100 přímy</t>
  </si>
  <si>
    <t>041001X0</t>
  </si>
  <si>
    <t>Ferroli, Typ: Koleno 90°  - 60/100. Adaptér koleno 90° pro odtah spalin z kondenzačního kotle. Adaptér obsahuje testovací otvor. Vhodné pro kondenzační kotle Bluehelix Tech, Pro, Divacondens, Econcept Tech, ST.</t>
  </si>
  <si>
    <t>Adaptér koax. s test. otv. 80/125 přímy</t>
  </si>
  <si>
    <t>041006X0</t>
  </si>
  <si>
    <t>Ferroli, Typ: Přímy  - 80/125. Adaptér vertikální pro odtah spalin z kondenzačního kotle. Adaptér obsahuje testovací otvor. Vhodné pro kondenzační kotle Bluehelix Tech, Pro, Econcept Tech, ST.</t>
  </si>
  <si>
    <t>(platný od 1.1.2017 - Uvedené ceny jsou bez DPH)</t>
  </si>
</sst>
</file>

<file path=xl/styles.xml><?xml version="1.0" encoding="utf-8"?>
<styleSheet xmlns="http://schemas.openxmlformats.org/spreadsheetml/2006/main">
  <numFmts count="8">
    <numFmt numFmtId="44" formatCode="_-* #,##0.00\ &quot;Kč&quot;_-;\-* #,##0.00\ &quot;Kč&quot;_-;_-* &quot;-&quot;??\ &quot;Kč&quot;_-;_-@_-"/>
    <numFmt numFmtId="164" formatCode="#,##0\ &quot;Kč&quot;"/>
    <numFmt numFmtId="165" formatCode="_-* #,##0.00\ [$Kč-405]_-;\-* #,##0.00\ [$Kč-405]_-;_-* &quot;-&quot;??\ [$Kč-405]_-;_-@_-"/>
    <numFmt numFmtId="166" formatCode="#,##0.00\ _K_č"/>
    <numFmt numFmtId="167" formatCode="_-* #,##0.00\ [$€-1]_-;\-* #,##0.00\ [$€-1]_-;_-* &quot;-&quot;??\ [$€-1]_-;_-@_-"/>
    <numFmt numFmtId="168" formatCode="#,##0.0"/>
    <numFmt numFmtId="169" formatCode="#,##0.00\ &quot;Kč&quot;"/>
    <numFmt numFmtId="170" formatCode="#,##0.00\ [$€-1]"/>
  </numFmts>
  <fonts count="59">
    <font>
      <sz val="10"/>
      <name val="Arial"/>
      <charset val="238"/>
    </font>
    <font>
      <sz val="12"/>
      <name val="Arial"/>
      <family val="2"/>
      <charset val="238"/>
    </font>
    <font>
      <sz val="12"/>
      <name val="Arial CE"/>
      <charset val="238"/>
    </font>
    <font>
      <b/>
      <sz val="12"/>
      <name val="Arial CE"/>
      <family val="2"/>
      <charset val="238"/>
    </font>
    <font>
      <sz val="12"/>
      <name val="Arial CE"/>
      <family val="2"/>
      <charset val="238"/>
    </font>
    <font>
      <sz val="10"/>
      <name val="Arial"/>
      <family val="2"/>
      <charset val="238"/>
    </font>
    <font>
      <b/>
      <sz val="18"/>
      <name val="Arial CE"/>
      <family val="2"/>
      <charset val="238"/>
    </font>
    <font>
      <sz val="14"/>
      <name val="Arial"/>
      <family val="2"/>
      <charset val="238"/>
    </font>
    <font>
      <b/>
      <i/>
      <sz val="15"/>
      <color indexed="9"/>
      <name val="Arial CE"/>
      <family val="2"/>
      <charset val="238"/>
    </font>
    <font>
      <b/>
      <sz val="15"/>
      <name val="Arial CE"/>
      <family val="2"/>
      <charset val="238"/>
    </font>
    <font>
      <b/>
      <sz val="14"/>
      <name val="Arial CE"/>
      <charset val="238"/>
    </font>
    <font>
      <sz val="10"/>
      <name val="Arial"/>
      <family val="2"/>
      <charset val="238"/>
    </font>
    <font>
      <b/>
      <i/>
      <sz val="18"/>
      <color indexed="9"/>
      <name val="Arial CE"/>
      <family val="2"/>
      <charset val="238"/>
    </font>
    <font>
      <sz val="13"/>
      <name val="Arial CE"/>
      <family val="2"/>
      <charset val="238"/>
    </font>
    <font>
      <b/>
      <sz val="16"/>
      <name val="Arial CE"/>
      <charset val="238"/>
    </font>
    <font>
      <b/>
      <sz val="16"/>
      <name val="Arial"/>
      <family val="2"/>
      <charset val="238"/>
    </font>
    <font>
      <sz val="14"/>
      <name val="Arial CE"/>
      <charset val="238"/>
    </font>
    <font>
      <b/>
      <i/>
      <sz val="14"/>
      <color indexed="9"/>
      <name val="Arial CE"/>
      <charset val="238"/>
    </font>
    <font>
      <sz val="15"/>
      <name val="Arial CE"/>
      <charset val="238"/>
    </font>
    <font>
      <b/>
      <sz val="13"/>
      <name val="Arial CE"/>
      <charset val="238"/>
    </font>
    <font>
      <sz val="13"/>
      <name val="Arial CE"/>
      <charset val="238"/>
    </font>
    <font>
      <sz val="10"/>
      <name val="Arial"/>
      <family val="2"/>
      <charset val="238"/>
    </font>
    <font>
      <b/>
      <i/>
      <sz val="16"/>
      <color indexed="9"/>
      <name val="Arial CE"/>
      <charset val="238"/>
    </font>
    <font>
      <sz val="10"/>
      <name val="Arial CE"/>
      <charset val="238"/>
    </font>
    <font>
      <b/>
      <sz val="8"/>
      <name val="Arial CE"/>
      <family val="2"/>
      <charset val="238"/>
    </font>
    <font>
      <sz val="8"/>
      <name val="Arial CE"/>
      <family val="2"/>
      <charset val="238"/>
    </font>
    <font>
      <b/>
      <sz val="8"/>
      <name val="Arial CE"/>
      <charset val="238"/>
    </font>
    <font>
      <b/>
      <sz val="8"/>
      <color indexed="60"/>
      <name val="Arial CE"/>
      <family val="2"/>
      <charset val="238"/>
    </font>
    <font>
      <sz val="8"/>
      <color indexed="60"/>
      <name val="Arial CE"/>
      <family val="2"/>
      <charset val="238"/>
    </font>
    <font>
      <b/>
      <sz val="10"/>
      <color indexed="9"/>
      <name val="Arial CE"/>
      <family val="2"/>
      <charset val="238"/>
    </font>
    <font>
      <b/>
      <sz val="8"/>
      <color theme="0"/>
      <name val="Arial CE"/>
      <family val="2"/>
      <charset val="238"/>
    </font>
    <font>
      <sz val="9"/>
      <name val="Arial CE"/>
      <family val="2"/>
      <charset val="238"/>
    </font>
    <font>
      <sz val="8"/>
      <name val="Arial CE"/>
      <charset val="238"/>
    </font>
    <font>
      <sz val="9"/>
      <name val="Arial CE"/>
      <charset val="238"/>
    </font>
    <font>
      <sz val="8"/>
      <color indexed="60"/>
      <name val="Arial CE"/>
      <charset val="238"/>
    </font>
    <font>
      <b/>
      <sz val="9"/>
      <name val="Arial CE"/>
      <family val="2"/>
      <charset val="238"/>
    </font>
    <font>
      <b/>
      <sz val="8"/>
      <color indexed="10"/>
      <name val="Arial CE"/>
      <family val="2"/>
      <charset val="238"/>
    </font>
    <font>
      <b/>
      <sz val="8"/>
      <color rgb="FFFF0000"/>
      <name val="Arial CE"/>
      <charset val="238"/>
    </font>
    <font>
      <i/>
      <sz val="12"/>
      <color indexed="9"/>
      <name val="Calibri"/>
      <family val="2"/>
      <charset val="238"/>
      <scheme val="minor"/>
    </font>
    <font>
      <b/>
      <sz val="8"/>
      <color theme="0"/>
      <name val="Arial CE"/>
      <charset val="238"/>
    </font>
    <font>
      <i/>
      <sz val="6"/>
      <color indexed="9"/>
      <name val="Arial CE"/>
      <charset val="238"/>
    </font>
    <font>
      <i/>
      <sz val="9"/>
      <name val="Arial CE"/>
      <family val="2"/>
      <charset val="238"/>
    </font>
    <font>
      <b/>
      <i/>
      <sz val="9"/>
      <name val="Arial CE"/>
      <charset val="238"/>
    </font>
    <font>
      <sz val="8"/>
      <color rgb="FFFF0000"/>
      <name val="Arial CE"/>
      <family val="2"/>
      <charset val="238"/>
    </font>
    <font>
      <sz val="8"/>
      <color rgb="FFFF0000"/>
      <name val="Arial CE"/>
      <charset val="238"/>
    </font>
    <font>
      <sz val="9"/>
      <color rgb="FFFF0000"/>
      <name val="Arial CE"/>
      <charset val="238"/>
    </font>
    <font>
      <b/>
      <sz val="9"/>
      <color indexed="81"/>
      <name val="Tahoma"/>
      <family val="2"/>
      <charset val="238"/>
    </font>
    <font>
      <sz val="9"/>
      <color indexed="81"/>
      <name val="Tahoma"/>
      <family val="2"/>
      <charset val="238"/>
    </font>
    <font>
      <b/>
      <i/>
      <sz val="18"/>
      <color indexed="9"/>
      <name val="Arial CE"/>
      <charset val="238"/>
    </font>
    <font>
      <b/>
      <i/>
      <sz val="9"/>
      <color rgb="FFFF0000"/>
      <name val="Arial CE"/>
      <charset val="238"/>
    </font>
    <font>
      <i/>
      <sz val="9"/>
      <color rgb="FFFF0000"/>
      <name val="Arial CE"/>
      <charset val="238"/>
    </font>
    <font>
      <b/>
      <i/>
      <sz val="15"/>
      <name val="Arial CE"/>
      <family val="2"/>
      <charset val="238"/>
    </font>
    <font>
      <b/>
      <sz val="18"/>
      <name val="Arial CE"/>
      <charset val="238"/>
    </font>
    <font>
      <b/>
      <sz val="36"/>
      <name val="Arial CE"/>
      <charset val="238"/>
    </font>
    <font>
      <b/>
      <sz val="36"/>
      <name val="Arial CE"/>
      <family val="2"/>
      <charset val="238"/>
    </font>
    <font>
      <b/>
      <i/>
      <sz val="20"/>
      <color theme="0"/>
      <name val="Arial CE"/>
      <charset val="238"/>
    </font>
    <font>
      <b/>
      <i/>
      <sz val="36"/>
      <name val="Arial CE"/>
      <charset val="238"/>
    </font>
    <font>
      <b/>
      <sz val="20"/>
      <name val="Arial CE"/>
      <family val="2"/>
      <charset val="238"/>
    </font>
    <font>
      <sz val="16"/>
      <name val="Arial CE"/>
      <charset val="238"/>
    </font>
  </fonts>
  <fills count="15">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indexed="60"/>
        <bgColor indexed="64"/>
      </patternFill>
    </fill>
    <fill>
      <patternFill patternType="solid">
        <fgColor indexed="56"/>
        <bgColor indexed="64"/>
      </patternFill>
    </fill>
    <fill>
      <patternFill patternType="solid">
        <fgColor rgb="FF0070C0"/>
        <bgColor indexed="64"/>
      </patternFill>
    </fill>
    <fill>
      <patternFill patternType="solid">
        <fgColor indexed="13"/>
        <bgColor indexed="64"/>
      </patternFill>
    </fill>
    <fill>
      <patternFill patternType="solid">
        <fgColor indexed="52"/>
        <bgColor indexed="64"/>
      </patternFill>
    </fill>
    <fill>
      <patternFill patternType="solid">
        <fgColor indexed="51"/>
        <bgColor indexed="64"/>
      </patternFill>
    </fill>
    <fill>
      <patternFill patternType="solid">
        <fgColor rgb="FF00B050"/>
        <bgColor indexed="64"/>
      </patternFill>
    </fill>
    <fill>
      <patternFill patternType="solid">
        <fgColor theme="4" tint="-0.24994659260841701"/>
        <bgColor indexed="64"/>
      </patternFill>
    </fill>
    <fill>
      <patternFill patternType="solid">
        <fgColor indexed="27"/>
        <bgColor indexed="64"/>
      </patternFill>
    </fill>
    <fill>
      <patternFill patternType="solid">
        <fgColor rgb="FFFFFFFF"/>
        <bgColor rgb="FF000000"/>
      </patternFill>
    </fill>
    <fill>
      <patternFill patternType="solid">
        <fgColor rgb="FFFF6600"/>
        <bgColor rgb="FF000000"/>
      </patternFill>
    </fill>
  </fills>
  <borders count="35">
    <border>
      <left/>
      <right/>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5">
    <xf numFmtId="0" fontId="0" fillId="0" borderId="0"/>
    <xf numFmtId="0" fontId="5" fillId="0" borderId="0"/>
    <xf numFmtId="9" fontId="11" fillId="0" borderId="0" applyFont="0" applyFill="0" applyBorder="0" applyAlignment="0" applyProtection="0"/>
    <xf numFmtId="44" fontId="21" fillId="0" borderId="0" applyFont="0" applyFill="0" applyBorder="0" applyAlignment="0" applyProtection="0"/>
    <xf numFmtId="0" fontId="23" fillId="0" borderId="0"/>
  </cellStyleXfs>
  <cellXfs count="315">
    <xf numFmtId="0" fontId="0" fillId="0" borderId="0" xfId="0"/>
    <xf numFmtId="0" fontId="1" fillId="0" borderId="0" xfId="0" applyFont="1"/>
    <xf numFmtId="0" fontId="2" fillId="0" borderId="0" xfId="0" applyFont="1"/>
    <xf numFmtId="0" fontId="4" fillId="0" borderId="0" xfId="0" applyFont="1" applyAlignment="1">
      <alignment horizontal="center"/>
    </xf>
    <xf numFmtId="0" fontId="1" fillId="0" borderId="0" xfId="0" applyFont="1" applyAlignment="1">
      <alignment vertical="center"/>
    </xf>
    <xf numFmtId="0" fontId="1" fillId="0" borderId="0" xfId="0" applyFont="1" applyBorder="1" applyAlignment="1">
      <alignment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49" fontId="1" fillId="0" borderId="0" xfId="0" applyNumberFormat="1" applyFont="1"/>
    <xf numFmtId="0" fontId="7" fillId="0" borderId="0" xfId="0" applyFont="1" applyAlignment="1">
      <alignment vertical="center"/>
    </xf>
    <xf numFmtId="49" fontId="1" fillId="2" borderId="3" xfId="0" applyNumberFormat="1" applyFont="1" applyFill="1" applyBorder="1" applyAlignment="1">
      <alignment horizontal="center" vertical="center" wrapText="1"/>
    </xf>
    <xf numFmtId="0" fontId="14" fillId="0" borderId="0" xfId="0" applyFont="1" applyAlignment="1">
      <alignment horizontal="center" vertical="center"/>
    </xf>
    <xf numFmtId="49" fontId="1" fillId="2" borderId="9" xfId="0" applyNumberFormat="1" applyFont="1" applyFill="1" applyBorder="1" applyAlignment="1">
      <alignment horizontal="center" vertical="center" wrapText="1"/>
    </xf>
    <xf numFmtId="164" fontId="10" fillId="2" borderId="5" xfId="0" applyNumberFormat="1" applyFont="1" applyFill="1" applyBorder="1" applyAlignment="1">
      <alignment horizontal="center" vertical="center" wrapText="1"/>
    </xf>
    <xf numFmtId="0" fontId="18" fillId="2" borderId="5" xfId="0" applyFont="1" applyFill="1" applyBorder="1" applyAlignment="1">
      <alignment horizontal="center" vertical="center" wrapText="1"/>
    </xf>
    <xf numFmtId="0" fontId="16" fillId="2" borderId="8" xfId="0" applyFont="1" applyFill="1" applyBorder="1" applyAlignment="1">
      <alignment horizontal="center" vertical="center" wrapText="1"/>
    </xf>
    <xf numFmtId="164" fontId="10" fillId="2" borderId="8" xfId="0" applyNumberFormat="1" applyFont="1" applyFill="1" applyBorder="1" applyAlignment="1">
      <alignment horizontal="center" vertical="center" wrapText="1"/>
    </xf>
    <xf numFmtId="0" fontId="20" fillId="2" borderId="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9"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2" fillId="2" borderId="13" xfId="0" applyFont="1" applyFill="1" applyBorder="1" applyAlignment="1">
      <alignment horizontal="center" vertical="center"/>
    </xf>
    <xf numFmtId="164" fontId="10" fillId="0" borderId="5" xfId="0" applyNumberFormat="1" applyFont="1" applyFill="1" applyBorder="1" applyAlignment="1">
      <alignment horizontal="center" vertical="center" wrapText="1"/>
    </xf>
    <xf numFmtId="164" fontId="10" fillId="0" borderId="9" xfId="0" applyNumberFormat="1" applyFont="1" applyFill="1" applyBorder="1" applyAlignment="1">
      <alignment horizontal="center" vertical="center" wrapText="1"/>
    </xf>
    <xf numFmtId="0" fontId="18"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164" fontId="10" fillId="0"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 xfId="0" applyNumberFormat="1" applyFont="1" applyFill="1" applyBorder="1" applyAlignment="1">
      <alignment horizontal="center" vertical="center"/>
    </xf>
    <xf numFmtId="0" fontId="20" fillId="2" borderId="5" xfId="0" applyFont="1" applyFill="1" applyBorder="1" applyAlignment="1">
      <alignment vertical="center" wrapText="1"/>
    </xf>
    <xf numFmtId="0" fontId="16" fillId="2" borderId="3" xfId="0" applyFont="1" applyFill="1" applyBorder="1" applyAlignment="1">
      <alignment horizontal="center" vertical="center" wrapText="1"/>
    </xf>
    <xf numFmtId="0" fontId="20" fillId="2" borderId="3" xfId="0" applyFont="1" applyFill="1" applyBorder="1" applyAlignment="1">
      <alignment vertical="center" wrapText="1"/>
    </xf>
    <xf numFmtId="164" fontId="10" fillId="2" borderId="3" xfId="0" applyNumberFormat="1"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0" fontId="9" fillId="2" borderId="13" xfId="0" applyFont="1" applyFill="1" applyBorder="1" applyAlignment="1">
      <alignment vertical="center" wrapText="1"/>
    </xf>
    <xf numFmtId="0" fontId="9" fillId="2" borderId="7" xfId="0" applyFont="1" applyFill="1" applyBorder="1" applyAlignment="1">
      <alignment vertical="center" wrapText="1"/>
    </xf>
    <xf numFmtId="0" fontId="20" fillId="2" borderId="6" xfId="0" applyFont="1" applyFill="1" applyBorder="1" applyAlignment="1">
      <alignment vertical="center" wrapText="1"/>
    </xf>
    <xf numFmtId="0" fontId="9" fillId="2" borderId="6" xfId="0" applyFont="1" applyFill="1" applyBorder="1" applyAlignment="1">
      <alignment horizontal="center" vertical="center" wrapText="1"/>
    </xf>
    <xf numFmtId="0" fontId="12" fillId="3" borderId="1" xfId="0" applyFont="1" applyFill="1" applyBorder="1" applyAlignment="1">
      <alignment horizontal="center" vertical="center"/>
    </xf>
    <xf numFmtId="0" fontId="9" fillId="2" borderId="8" xfId="0" applyFont="1" applyFill="1" applyBorder="1" applyAlignment="1">
      <alignment horizontal="center" vertical="center" wrapText="1"/>
    </xf>
    <xf numFmtId="0" fontId="17" fillId="3" borderId="15" xfId="0" applyFont="1" applyFill="1" applyBorder="1" applyAlignment="1">
      <alignment horizontal="center" vertical="center"/>
    </xf>
    <xf numFmtId="9" fontId="17" fillId="3" borderId="4" xfId="2" applyFont="1" applyFill="1" applyBorder="1" applyAlignment="1">
      <alignment horizontal="center" vertical="center"/>
    </xf>
    <xf numFmtId="0" fontId="8" fillId="3" borderId="1" xfId="0" applyFont="1" applyFill="1" applyBorder="1" applyAlignment="1">
      <alignment vertical="center"/>
    </xf>
    <xf numFmtId="0" fontId="8" fillId="3" borderId="12" xfId="0" applyFont="1" applyFill="1" applyBorder="1" applyAlignment="1">
      <alignment vertical="center"/>
    </xf>
    <xf numFmtId="9" fontId="15" fillId="2" borderId="0" xfId="2" applyFont="1" applyFill="1" applyAlignment="1">
      <alignment horizontal="center" vertical="center"/>
    </xf>
    <xf numFmtId="0" fontId="8" fillId="3" borderId="18" xfId="0" applyFont="1" applyFill="1" applyBorder="1" applyAlignment="1">
      <alignment vertical="center"/>
    </xf>
    <xf numFmtId="0" fontId="8" fillId="3" borderId="19" xfId="0" applyFont="1" applyFill="1" applyBorder="1" applyAlignment="1">
      <alignment vertical="center"/>
    </xf>
    <xf numFmtId="0" fontId="8" fillId="3" borderId="20" xfId="0" applyFont="1" applyFill="1" applyBorder="1" applyAlignment="1">
      <alignment vertical="center"/>
    </xf>
    <xf numFmtId="0" fontId="1" fillId="0" borderId="7" xfId="0" applyFont="1" applyBorder="1" applyAlignment="1">
      <alignment horizontal="center" vertical="center"/>
    </xf>
    <xf numFmtId="9" fontId="17" fillId="3" borderId="8" xfId="2" applyFont="1" applyFill="1" applyBorder="1" applyAlignment="1">
      <alignment horizontal="center" vertical="center"/>
    </xf>
    <xf numFmtId="164" fontId="10" fillId="2" borderId="13" xfId="0" applyNumberFormat="1" applyFont="1" applyFill="1" applyBorder="1" applyAlignment="1">
      <alignment horizontal="center" vertical="center" wrapText="1"/>
    </xf>
    <xf numFmtId="9" fontId="8" fillId="3" borderId="19" xfId="2" applyFont="1" applyFill="1" applyBorder="1" applyAlignment="1">
      <alignment horizontal="center" vertical="center"/>
    </xf>
    <xf numFmtId="9" fontId="8" fillId="3" borderId="15" xfId="2" applyFont="1" applyFill="1" applyBorder="1" applyAlignment="1">
      <alignment horizontal="center" vertical="center"/>
    </xf>
    <xf numFmtId="0" fontId="8" fillId="3" borderId="4" xfId="0" applyFont="1" applyFill="1" applyBorder="1" applyAlignment="1">
      <alignment vertical="center"/>
    </xf>
    <xf numFmtId="0" fontId="22" fillId="3" borderId="3" xfId="0" applyFont="1" applyFill="1" applyBorder="1" applyAlignment="1">
      <alignment horizontal="center" vertical="center"/>
    </xf>
    <xf numFmtId="0" fontId="12" fillId="3" borderId="12" xfId="0" applyFont="1" applyFill="1" applyBorder="1" applyAlignment="1">
      <alignment vertical="center"/>
    </xf>
    <xf numFmtId="0" fontId="8" fillId="3" borderId="23" xfId="0" applyFont="1" applyFill="1" applyBorder="1" applyAlignment="1">
      <alignment vertical="center"/>
    </xf>
    <xf numFmtId="0" fontId="24" fillId="0" borderId="0" xfId="4" applyFont="1" applyFill="1" applyBorder="1"/>
    <xf numFmtId="0" fontId="25" fillId="0" borderId="0" xfId="4" applyFont="1" applyFill="1"/>
    <xf numFmtId="4" fontId="25" fillId="0" borderId="0" xfId="4" applyNumberFormat="1" applyFont="1" applyFill="1"/>
    <xf numFmtId="4" fontId="24" fillId="0" borderId="0" xfId="4" applyNumberFormat="1" applyFont="1" applyFill="1"/>
    <xf numFmtId="0" fontId="26" fillId="0" borderId="0" xfId="4" applyFont="1" applyFill="1"/>
    <xf numFmtId="4" fontId="27" fillId="0" borderId="0" xfId="4" applyNumberFormat="1" applyFont="1" applyFill="1"/>
    <xf numFmtId="0" fontId="28" fillId="0" borderId="0" xfId="4" applyFont="1" applyFill="1"/>
    <xf numFmtId="0" fontId="24" fillId="0" borderId="0" xfId="4" applyFont="1" applyFill="1"/>
    <xf numFmtId="165" fontId="29" fillId="4" borderId="0" xfId="3" applyNumberFormat="1" applyFont="1" applyFill="1" applyAlignment="1">
      <alignment horizontal="center"/>
    </xf>
    <xf numFmtId="165" fontId="29" fillId="5" borderId="0" xfId="3" applyNumberFormat="1" applyFont="1" applyFill="1" applyAlignment="1">
      <alignment horizontal="center"/>
    </xf>
    <xf numFmtId="44" fontId="24" fillId="0" borderId="0" xfId="3" applyFont="1" applyFill="1"/>
    <xf numFmtId="44" fontId="30" fillId="6" borderId="0" xfId="3" applyFont="1" applyFill="1"/>
    <xf numFmtId="0" fontId="27" fillId="0" borderId="0" xfId="4" applyFont="1" applyFill="1"/>
    <xf numFmtId="44" fontId="29" fillId="0" borderId="0" xfId="3" applyFont="1" applyFill="1" applyAlignment="1">
      <alignment horizontal="center"/>
    </xf>
    <xf numFmtId="44" fontId="30" fillId="0" borderId="0" xfId="3" applyFont="1" applyFill="1"/>
    <xf numFmtId="0" fontId="24" fillId="0" borderId="0" xfId="4" applyFont="1" applyFill="1" applyAlignment="1">
      <alignment horizontal="right"/>
    </xf>
    <xf numFmtId="3" fontId="24" fillId="0" borderId="0" xfId="4" applyNumberFormat="1" applyFont="1" applyFill="1"/>
    <xf numFmtId="0" fontId="31" fillId="0" borderId="0" xfId="4" applyFont="1" applyFill="1" applyAlignment="1">
      <alignment horizontal="center"/>
    </xf>
    <xf numFmtId="0" fontId="24" fillId="7" borderId="0" xfId="4" applyFont="1" applyFill="1" applyAlignment="1">
      <alignment horizontal="center"/>
    </xf>
    <xf numFmtId="0" fontId="32" fillId="0" borderId="0" xfId="4" applyFont="1" applyFill="1" applyBorder="1"/>
    <xf numFmtId="0" fontId="32" fillId="0" borderId="0" xfId="4" applyFont="1" applyFill="1"/>
    <xf numFmtId="0" fontId="32" fillId="0" borderId="0" xfId="4" applyFont="1" applyFill="1" applyAlignment="1">
      <alignment horizontal="right"/>
    </xf>
    <xf numFmtId="3" fontId="32" fillId="0" borderId="0" xfId="4" applyNumberFormat="1" applyFont="1" applyFill="1"/>
    <xf numFmtId="0" fontId="33" fillId="0" borderId="0" xfId="4" applyFont="1" applyFill="1" applyAlignment="1">
      <alignment horizontal="center"/>
    </xf>
    <xf numFmtId="0" fontId="34" fillId="0" borderId="0" xfId="4" applyFont="1" applyFill="1"/>
    <xf numFmtId="0" fontId="32" fillId="0" borderId="0" xfId="4" applyFont="1" applyFill="1" applyAlignment="1">
      <alignment horizontal="center"/>
    </xf>
    <xf numFmtId="0" fontId="24" fillId="0" borderId="0" xfId="4" applyFont="1" applyFill="1" applyBorder="1" applyAlignment="1">
      <alignment horizontal="right"/>
    </xf>
    <xf numFmtId="3" fontId="24" fillId="0" borderId="0" xfId="4" applyNumberFormat="1" applyFont="1" applyFill="1" applyBorder="1"/>
    <xf numFmtId="4" fontId="35" fillId="0" borderId="0" xfId="4" applyNumberFormat="1" applyFont="1" applyFill="1" applyBorder="1" applyAlignment="1">
      <alignment horizontal="center"/>
    </xf>
    <xf numFmtId="4" fontId="27" fillId="0" borderId="0" xfId="4" applyNumberFormat="1" applyFont="1" applyFill="1" applyBorder="1" applyAlignment="1">
      <alignment horizontal="center"/>
    </xf>
    <xf numFmtId="166" fontId="24" fillId="7" borderId="5" xfId="4" applyNumberFormat="1" applyFont="1" applyFill="1" applyBorder="1"/>
    <xf numFmtId="0" fontId="27" fillId="0" borderId="5" xfId="4" applyFont="1" applyFill="1" applyBorder="1" applyAlignment="1">
      <alignment horizontal="center"/>
    </xf>
    <xf numFmtId="166" fontId="24" fillId="9" borderId="6" xfId="4" applyNumberFormat="1" applyFont="1" applyFill="1" applyBorder="1"/>
    <xf numFmtId="166" fontId="24" fillId="8" borderId="6" xfId="4" applyNumberFormat="1" applyFont="1" applyFill="1" applyBorder="1"/>
    <xf numFmtId="0" fontId="37" fillId="0" borderId="18" xfId="4" applyFont="1" applyFill="1" applyBorder="1" applyAlignment="1">
      <alignment horizontal="center"/>
    </xf>
    <xf numFmtId="9" fontId="37" fillId="0" borderId="20" xfId="2" applyFont="1" applyFill="1" applyBorder="1" applyAlignment="1">
      <alignment horizontal="center"/>
    </xf>
    <xf numFmtId="0" fontId="26" fillId="0" borderId="21" xfId="4" applyFont="1" applyFill="1" applyBorder="1"/>
    <xf numFmtId="0" fontId="24" fillId="0" borderId="24" xfId="4" applyFont="1" applyFill="1" applyBorder="1"/>
    <xf numFmtId="0" fontId="24" fillId="0" borderId="24" xfId="4" applyFont="1" applyFill="1" applyBorder="1" applyAlignment="1">
      <alignment horizontal="center"/>
    </xf>
    <xf numFmtId="0" fontId="24" fillId="0" borderId="24" xfId="4" applyFont="1" applyFill="1" applyBorder="1" applyAlignment="1">
      <alignment horizontal="right"/>
    </xf>
    <xf numFmtId="3" fontId="24" fillId="0" borderId="24" xfId="4" applyNumberFormat="1" applyFont="1" applyFill="1" applyBorder="1"/>
    <xf numFmtId="0" fontId="38" fillId="0" borderId="24" xfId="0" applyFont="1" applyFill="1" applyBorder="1" applyAlignment="1">
      <alignment horizontal="center"/>
    </xf>
    <xf numFmtId="4" fontId="27" fillId="0" borderId="24" xfId="4" applyNumberFormat="1" applyFont="1" applyFill="1" applyBorder="1" applyAlignment="1">
      <alignment horizontal="center"/>
    </xf>
    <xf numFmtId="166" fontId="24" fillId="7" borderId="25" xfId="4" applyNumberFormat="1" applyFont="1" applyFill="1" applyBorder="1" applyAlignment="1">
      <alignment horizontal="center"/>
    </xf>
    <xf numFmtId="0" fontId="27" fillId="0" borderId="7" xfId="4" applyFont="1" applyFill="1" applyBorder="1" applyAlignment="1">
      <alignment horizontal="center"/>
    </xf>
    <xf numFmtId="4" fontId="24" fillId="7" borderId="25" xfId="4" applyNumberFormat="1" applyFont="1" applyFill="1" applyBorder="1" applyAlignment="1">
      <alignment horizontal="center"/>
    </xf>
    <xf numFmtId="166" fontId="24" fillId="9" borderId="25" xfId="4" applyNumberFormat="1" applyFont="1" applyFill="1" applyBorder="1" applyAlignment="1">
      <alignment horizontal="center"/>
    </xf>
    <xf numFmtId="166" fontId="24" fillId="8" borderId="25" xfId="4" applyNumberFormat="1" applyFont="1" applyFill="1" applyBorder="1" applyAlignment="1">
      <alignment horizontal="center"/>
    </xf>
    <xf numFmtId="0" fontId="25" fillId="0" borderId="21" xfId="4" applyFont="1" applyFill="1" applyBorder="1" applyAlignment="1">
      <alignment horizontal="center"/>
    </xf>
    <xf numFmtId="0" fontId="28" fillId="0" borderId="22" xfId="4" applyFont="1" applyFill="1" applyBorder="1" applyAlignment="1">
      <alignment horizontal="center"/>
    </xf>
    <xf numFmtId="0" fontId="39" fillId="10" borderId="14" xfId="4" applyFont="1" applyFill="1" applyBorder="1"/>
    <xf numFmtId="0" fontId="24" fillId="0" borderId="15" xfId="4" applyFont="1" applyFill="1" applyBorder="1"/>
    <xf numFmtId="0" fontId="24" fillId="0" borderId="15" xfId="4" applyFont="1" applyFill="1" applyBorder="1" applyAlignment="1">
      <alignment horizontal="center"/>
    </xf>
    <xf numFmtId="0" fontId="24" fillId="0" borderId="15" xfId="4" applyFont="1" applyFill="1" applyBorder="1" applyAlignment="1">
      <alignment horizontal="right"/>
    </xf>
    <xf numFmtId="3" fontId="24" fillId="0" borderId="4" xfId="4" applyNumberFormat="1" applyFont="1" applyFill="1" applyBorder="1"/>
    <xf numFmtId="0" fontId="38" fillId="11" borderId="3" xfId="0" applyFont="1" applyFill="1" applyBorder="1" applyAlignment="1">
      <alignment horizontal="center"/>
    </xf>
    <xf numFmtId="4" fontId="27" fillId="0" borderId="3" xfId="4" applyNumberFormat="1" applyFont="1" applyFill="1" applyBorder="1" applyAlignment="1">
      <alignment horizontal="center"/>
    </xf>
    <xf numFmtId="0" fontId="40" fillId="11" borderId="3" xfId="0" applyFont="1" applyFill="1" applyBorder="1" applyAlignment="1">
      <alignment horizontal="center"/>
    </xf>
    <xf numFmtId="0" fontId="27" fillId="0" borderId="5" xfId="4" applyFont="1" applyFill="1" applyBorder="1"/>
    <xf numFmtId="0" fontId="25" fillId="0" borderId="19" xfId="4" applyFont="1" applyFill="1" applyBorder="1"/>
    <xf numFmtId="0" fontId="28" fillId="0" borderId="19" xfId="4" applyFont="1" applyFill="1" applyBorder="1"/>
    <xf numFmtId="0" fontId="25" fillId="0" borderId="18" xfId="4" applyFont="1" applyFill="1" applyBorder="1"/>
    <xf numFmtId="0" fontId="28" fillId="0" borderId="20" xfId="4" applyFont="1" applyFill="1" applyBorder="1"/>
    <xf numFmtId="0" fontId="25" fillId="0" borderId="14" xfId="4" applyFont="1" applyFill="1" applyBorder="1"/>
    <xf numFmtId="0" fontId="25" fillId="0" borderId="4" xfId="4" applyFont="1" applyFill="1" applyBorder="1"/>
    <xf numFmtId="166" fontId="25" fillId="0" borderId="21" xfId="4" applyNumberFormat="1" applyFont="1" applyFill="1" applyBorder="1"/>
    <xf numFmtId="9" fontId="25" fillId="0" borderId="0" xfId="4" applyNumberFormat="1" applyFont="1" applyFill="1" applyBorder="1" applyAlignment="1">
      <alignment horizontal="center"/>
    </xf>
    <xf numFmtId="167" fontId="25" fillId="0" borderId="0" xfId="4" applyNumberFormat="1" applyFont="1" applyFill="1" applyBorder="1" applyAlignment="1">
      <alignment horizontal="center"/>
    </xf>
    <xf numFmtId="2" fontId="32" fillId="0" borderId="0" xfId="4" applyNumberFormat="1" applyFont="1" applyFill="1" applyBorder="1"/>
    <xf numFmtId="1" fontId="32" fillId="0" borderId="0" xfId="4" applyNumberFormat="1" applyFont="1" applyFill="1" applyBorder="1"/>
    <xf numFmtId="168" fontId="41" fillId="12" borderId="7" xfId="4" applyNumberFormat="1" applyFont="1" applyFill="1" applyBorder="1" applyAlignment="1">
      <alignment horizontal="center"/>
    </xf>
    <xf numFmtId="2" fontId="28" fillId="0" borderId="0" xfId="4" applyNumberFormat="1" applyFont="1" applyFill="1" applyBorder="1" applyAlignment="1">
      <alignment horizontal="center"/>
    </xf>
    <xf numFmtId="169" fontId="25" fillId="7" borderId="21" xfId="4" applyNumberFormat="1" applyFont="1" applyFill="1" applyBorder="1"/>
    <xf numFmtId="2" fontId="28" fillId="0" borderId="7" xfId="4" applyNumberFormat="1" applyFont="1" applyFill="1" applyBorder="1"/>
    <xf numFmtId="2" fontId="25" fillId="7" borderId="0" xfId="4" applyNumberFormat="1" applyFont="1" applyFill="1" applyBorder="1" applyAlignment="1">
      <alignment horizontal="right"/>
    </xf>
    <xf numFmtId="166" fontId="25" fillId="9" borderId="0" xfId="4" applyNumberFormat="1" applyFont="1" applyFill="1" applyBorder="1" applyAlignment="1">
      <alignment horizontal="center"/>
    </xf>
    <xf numFmtId="166" fontId="25" fillId="8" borderId="0" xfId="4" applyNumberFormat="1" applyFont="1" applyFill="1" applyBorder="1" applyAlignment="1"/>
    <xf numFmtId="166" fontId="25" fillId="8" borderId="22" xfId="4" applyNumberFormat="1" applyFont="1" applyFill="1" applyBorder="1" applyAlignment="1"/>
    <xf numFmtId="2" fontId="25" fillId="0" borderId="0" xfId="4" applyNumberFormat="1" applyFont="1" applyFill="1" applyBorder="1"/>
    <xf numFmtId="2" fontId="28" fillId="0" borderId="0" xfId="4" applyNumberFormat="1" applyFont="1" applyFill="1" applyBorder="1"/>
    <xf numFmtId="2" fontId="25" fillId="0" borderId="21" xfId="4" applyNumberFormat="1" applyFont="1" applyFill="1" applyBorder="1"/>
    <xf numFmtId="2" fontId="25" fillId="0" borderId="26" xfId="4" applyNumberFormat="1" applyFont="1" applyFill="1" applyBorder="1"/>
    <xf numFmtId="2" fontId="28" fillId="0" borderId="27" xfId="4" applyNumberFormat="1" applyFont="1" applyFill="1" applyBorder="1"/>
    <xf numFmtId="2" fontId="28" fillId="0" borderId="22" xfId="4" applyNumberFormat="1" applyFont="1" applyFill="1" applyBorder="1"/>
    <xf numFmtId="168" fontId="42" fillId="12" borderId="7" xfId="4" applyNumberFormat="1" applyFont="1" applyFill="1" applyBorder="1" applyAlignment="1">
      <alignment horizontal="center"/>
    </xf>
    <xf numFmtId="4" fontId="28" fillId="0" borderId="0" xfId="4" applyNumberFormat="1" applyFont="1" applyFill="1" applyBorder="1"/>
    <xf numFmtId="4" fontId="25" fillId="0" borderId="21" xfId="4" applyNumberFormat="1" applyFont="1" applyFill="1" applyBorder="1"/>
    <xf numFmtId="170" fontId="32" fillId="0" borderId="0" xfId="4" applyNumberFormat="1" applyFont="1" applyFill="1" applyBorder="1" applyAlignment="1">
      <alignment horizontal="right"/>
    </xf>
    <xf numFmtId="167" fontId="25" fillId="0" borderId="0" xfId="4" applyNumberFormat="1" applyFont="1" applyFill="1" applyBorder="1"/>
    <xf numFmtId="4" fontId="34" fillId="0" borderId="0" xfId="4" applyNumberFormat="1" applyFont="1" applyFill="1" applyBorder="1"/>
    <xf numFmtId="4" fontId="32" fillId="0" borderId="21" xfId="4" applyNumberFormat="1" applyFont="1" applyFill="1" applyBorder="1"/>
    <xf numFmtId="166" fontId="25" fillId="0" borderId="14" xfId="4" applyNumberFormat="1" applyFont="1" applyFill="1" applyBorder="1"/>
    <xf numFmtId="9" fontId="25" fillId="0" borderId="15" xfId="4" applyNumberFormat="1" applyFont="1" applyFill="1" applyBorder="1" applyAlignment="1">
      <alignment horizontal="center"/>
    </xf>
    <xf numFmtId="170" fontId="32" fillId="0" borderId="15" xfId="4" applyNumberFormat="1" applyFont="1" applyFill="1" applyBorder="1" applyAlignment="1">
      <alignment horizontal="right"/>
    </xf>
    <xf numFmtId="167" fontId="25" fillId="0" borderId="15" xfId="4" applyNumberFormat="1" applyFont="1" applyFill="1" applyBorder="1"/>
    <xf numFmtId="2" fontId="32" fillId="0" borderId="15" xfId="4" applyNumberFormat="1" applyFont="1" applyFill="1" applyBorder="1"/>
    <xf numFmtId="1" fontId="32" fillId="0" borderId="15" xfId="4" applyNumberFormat="1" applyFont="1" applyFill="1" applyBorder="1"/>
    <xf numFmtId="168" fontId="41" fillId="12" borderId="3" xfId="4" applyNumberFormat="1" applyFont="1" applyFill="1" applyBorder="1" applyAlignment="1">
      <alignment horizontal="center"/>
    </xf>
    <xf numFmtId="2" fontId="28" fillId="0" borderId="15" xfId="4" applyNumberFormat="1" applyFont="1" applyFill="1" applyBorder="1" applyAlignment="1">
      <alignment horizontal="center"/>
    </xf>
    <xf numFmtId="169" fontId="25" fillId="7" borderId="14" xfId="4" applyNumberFormat="1" applyFont="1" applyFill="1" applyBorder="1"/>
    <xf numFmtId="2" fontId="28" fillId="0" borderId="3" xfId="4" applyNumberFormat="1" applyFont="1" applyFill="1" applyBorder="1"/>
    <xf numFmtId="2" fontId="25" fillId="7" borderId="15" xfId="4" applyNumberFormat="1" applyFont="1" applyFill="1" applyBorder="1" applyAlignment="1">
      <alignment horizontal="right"/>
    </xf>
    <xf numFmtId="166" fontId="25" fillId="9" borderId="15" xfId="4" applyNumberFormat="1" applyFont="1" applyFill="1" applyBorder="1" applyAlignment="1">
      <alignment horizontal="center"/>
    </xf>
    <xf numFmtId="166" fontId="25" fillId="8" borderId="15" xfId="4" applyNumberFormat="1" applyFont="1" applyFill="1" applyBorder="1" applyAlignment="1"/>
    <xf numFmtId="166" fontId="25" fillId="8" borderId="4" xfId="4" applyNumberFormat="1" applyFont="1" applyFill="1" applyBorder="1" applyAlignment="1"/>
    <xf numFmtId="166" fontId="43" fillId="0" borderId="14" xfId="4" applyNumberFormat="1" applyFont="1" applyFill="1" applyBorder="1"/>
    <xf numFmtId="170" fontId="44" fillId="0" borderId="15" xfId="4" applyNumberFormat="1" applyFont="1" applyFill="1" applyBorder="1" applyAlignment="1">
      <alignment horizontal="right"/>
    </xf>
    <xf numFmtId="2" fontId="25" fillId="0" borderId="15" xfId="4" applyNumberFormat="1" applyFont="1" applyFill="1" applyBorder="1"/>
    <xf numFmtId="4" fontId="34" fillId="0" borderId="15" xfId="4" applyNumberFormat="1" applyFont="1" applyFill="1" applyBorder="1"/>
    <xf numFmtId="4" fontId="32" fillId="0" borderId="14" xfId="4" applyNumberFormat="1" applyFont="1" applyFill="1" applyBorder="1"/>
    <xf numFmtId="2" fontId="28" fillId="0" borderId="15" xfId="4" applyNumberFormat="1" applyFont="1" applyFill="1" applyBorder="1"/>
    <xf numFmtId="2" fontId="25" fillId="0" borderId="14" xfId="4" applyNumberFormat="1" applyFont="1" applyFill="1" applyBorder="1"/>
    <xf numFmtId="2" fontId="28" fillId="0" borderId="4" xfId="4" applyNumberFormat="1" applyFont="1" applyFill="1" applyBorder="1"/>
    <xf numFmtId="166" fontId="24" fillId="9" borderId="5" xfId="4" applyNumberFormat="1" applyFont="1" applyFill="1" applyBorder="1"/>
    <xf numFmtId="0" fontId="39" fillId="10" borderId="18" xfId="4" applyFont="1" applyFill="1" applyBorder="1"/>
    <xf numFmtId="9" fontId="25" fillId="0" borderId="19" xfId="4" applyNumberFormat="1" applyFont="1" applyFill="1" applyBorder="1" applyAlignment="1">
      <alignment horizontal="center"/>
    </xf>
    <xf numFmtId="167" fontId="25" fillId="0" borderId="19" xfId="4" applyNumberFormat="1" applyFont="1" applyFill="1" applyBorder="1" applyAlignment="1">
      <alignment horizontal="center"/>
    </xf>
    <xf numFmtId="1" fontId="25" fillId="0" borderId="19" xfId="4" applyNumberFormat="1" applyFont="1" applyFill="1" applyBorder="1"/>
    <xf numFmtId="1" fontId="25" fillId="0" borderId="20" xfId="4" applyNumberFormat="1" applyFont="1" applyFill="1" applyBorder="1"/>
    <xf numFmtId="2" fontId="28" fillId="0" borderId="2" xfId="4" applyNumberFormat="1" applyFont="1" applyFill="1" applyBorder="1" applyAlignment="1">
      <alignment horizontal="center"/>
    </xf>
    <xf numFmtId="0" fontId="25" fillId="0" borderId="5" xfId="4" applyFont="1" applyFill="1" applyBorder="1"/>
    <xf numFmtId="2" fontId="25" fillId="0" borderId="19" xfId="4" applyNumberFormat="1" applyFont="1" applyFill="1" applyBorder="1"/>
    <xf numFmtId="4" fontId="28" fillId="0" borderId="19" xfId="4" applyNumberFormat="1" applyFont="1" applyFill="1" applyBorder="1"/>
    <xf numFmtId="4" fontId="25" fillId="0" borderId="18" xfId="4" applyNumberFormat="1" applyFont="1" applyFill="1" applyBorder="1"/>
    <xf numFmtId="2" fontId="28" fillId="0" borderId="19" xfId="4" applyNumberFormat="1" applyFont="1" applyFill="1" applyBorder="1"/>
    <xf numFmtId="0" fontId="25" fillId="0" borderId="20" xfId="4" applyFont="1" applyFill="1" applyBorder="1"/>
    <xf numFmtId="0" fontId="25" fillId="0" borderId="0" xfId="4" applyFont="1" applyFill="1" applyBorder="1"/>
    <xf numFmtId="169" fontId="25" fillId="7" borderId="0" xfId="4" applyNumberFormat="1" applyFont="1" applyFill="1" applyBorder="1" applyAlignment="1">
      <alignment horizontal="right"/>
    </xf>
    <xf numFmtId="166" fontId="32" fillId="8" borderId="0" xfId="4" applyNumberFormat="1" applyFont="1" applyFill="1" applyBorder="1"/>
    <xf numFmtId="4" fontId="28" fillId="0" borderId="7" xfId="4" applyNumberFormat="1" applyFont="1" applyFill="1" applyBorder="1"/>
    <xf numFmtId="166" fontId="32" fillId="8" borderId="22" xfId="4" applyNumberFormat="1" applyFont="1" applyFill="1" applyBorder="1"/>
    <xf numFmtId="166" fontId="32" fillId="9" borderId="0" xfId="4" applyNumberFormat="1" applyFont="1" applyFill="1" applyBorder="1"/>
    <xf numFmtId="4" fontId="34" fillId="0" borderId="7" xfId="4" applyNumberFormat="1" applyFont="1" applyFill="1" applyBorder="1"/>
    <xf numFmtId="167" fontId="32" fillId="0" borderId="0" xfId="4" applyNumberFormat="1" applyFont="1" applyFill="1" applyBorder="1" applyAlignment="1">
      <alignment horizontal="center"/>
    </xf>
    <xf numFmtId="4" fontId="25" fillId="7" borderId="0" xfId="4" applyNumberFormat="1" applyFont="1" applyFill="1" applyBorder="1"/>
    <xf numFmtId="167" fontId="43" fillId="0" borderId="0" xfId="4" applyNumberFormat="1" applyFont="1" applyFill="1" applyBorder="1" applyAlignment="1">
      <alignment horizontal="center"/>
    </xf>
    <xf numFmtId="168" fontId="33" fillId="12" borderId="7" xfId="4" applyNumberFormat="1" applyFont="1" applyFill="1" applyBorder="1" applyAlignment="1">
      <alignment horizontal="center"/>
    </xf>
    <xf numFmtId="168" fontId="45" fillId="12" borderId="7" xfId="4" applyNumberFormat="1" applyFont="1" applyFill="1" applyBorder="1" applyAlignment="1">
      <alignment horizontal="center"/>
    </xf>
    <xf numFmtId="168" fontId="33" fillId="12" borderId="21" xfId="4" applyNumberFormat="1" applyFont="1" applyFill="1" applyBorder="1" applyAlignment="1">
      <alignment horizontal="center"/>
    </xf>
    <xf numFmtId="0" fontId="38" fillId="11" borderId="2" xfId="0" applyFont="1" applyFill="1" applyBorder="1" applyAlignment="1">
      <alignment horizontal="center"/>
    </xf>
    <xf numFmtId="0" fontId="40" fillId="11" borderId="2" xfId="0" applyFont="1" applyFill="1" applyBorder="1" applyAlignment="1">
      <alignment horizontal="center"/>
    </xf>
    <xf numFmtId="4" fontId="28" fillId="0" borderId="5" xfId="4" applyNumberFormat="1" applyFont="1" applyFill="1" applyBorder="1"/>
    <xf numFmtId="2" fontId="25" fillId="0" borderId="18" xfId="4" applyNumberFormat="1" applyFont="1" applyFill="1" applyBorder="1"/>
    <xf numFmtId="2" fontId="28" fillId="0" borderId="20" xfId="4" applyNumberFormat="1" applyFont="1" applyFill="1" applyBorder="1"/>
    <xf numFmtId="168" fontId="41" fillId="12" borderId="0" xfId="4" applyNumberFormat="1" applyFont="1" applyFill="1" applyBorder="1" applyAlignment="1">
      <alignment horizontal="center"/>
    </xf>
    <xf numFmtId="0" fontId="25" fillId="0" borderId="28" xfId="4" applyFont="1" applyFill="1" applyBorder="1"/>
    <xf numFmtId="9" fontId="25" fillId="0" borderId="24" xfId="4" applyNumberFormat="1" applyFont="1" applyFill="1" applyBorder="1" applyAlignment="1">
      <alignment horizontal="center"/>
    </xf>
    <xf numFmtId="170" fontId="32" fillId="0" borderId="24" xfId="4" applyNumberFormat="1" applyFont="1" applyFill="1" applyBorder="1" applyAlignment="1">
      <alignment horizontal="right"/>
    </xf>
    <xf numFmtId="167" fontId="25" fillId="0" borderId="24" xfId="4" applyNumberFormat="1" applyFont="1" applyFill="1" applyBorder="1" applyAlignment="1">
      <alignment horizontal="center"/>
    </xf>
    <xf numFmtId="2" fontId="32" fillId="0" borderId="24" xfId="4" applyNumberFormat="1" applyFont="1" applyFill="1" applyBorder="1"/>
    <xf numFmtId="1" fontId="32" fillId="0" borderId="29" xfId="4" applyNumberFormat="1" applyFont="1" applyFill="1" applyBorder="1"/>
    <xf numFmtId="169" fontId="25" fillId="7" borderId="28" xfId="4" applyNumberFormat="1" applyFont="1" applyFill="1" applyBorder="1"/>
    <xf numFmtId="4" fontId="25" fillId="7" borderId="24" xfId="4" applyNumberFormat="1" applyFont="1" applyFill="1" applyBorder="1"/>
    <xf numFmtId="166" fontId="32" fillId="9" borderId="24" xfId="4" applyNumberFormat="1" applyFont="1" applyFill="1" applyBorder="1"/>
    <xf numFmtId="166" fontId="32" fillId="8" borderId="24" xfId="4" applyNumberFormat="1" applyFont="1" applyFill="1" applyBorder="1"/>
    <xf numFmtId="166" fontId="32" fillId="8" borderId="29" xfId="4" applyNumberFormat="1" applyFont="1" applyFill="1" applyBorder="1"/>
    <xf numFmtId="4" fontId="34" fillId="0" borderId="30" xfId="4" applyNumberFormat="1" applyFont="1" applyFill="1" applyBorder="1"/>
    <xf numFmtId="2" fontId="25" fillId="0" borderId="24" xfId="4" applyNumberFormat="1" applyFont="1" applyFill="1" applyBorder="1"/>
    <xf numFmtId="4" fontId="34" fillId="0" borderId="24" xfId="4" applyNumberFormat="1" applyFont="1" applyFill="1" applyBorder="1"/>
    <xf numFmtId="4" fontId="32" fillId="0" borderId="28" xfId="4" applyNumberFormat="1" applyFont="1" applyFill="1" applyBorder="1"/>
    <xf numFmtId="2" fontId="28" fillId="0" borderId="29" xfId="4" applyNumberFormat="1" applyFont="1" applyFill="1" applyBorder="1"/>
    <xf numFmtId="2" fontId="25" fillId="0" borderId="28" xfId="4" applyNumberFormat="1" applyFont="1" applyFill="1" applyBorder="1"/>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3" borderId="1" xfId="0" applyFont="1" applyFill="1" applyBorder="1" applyAlignment="1">
      <alignment horizontal="center" vertical="center"/>
    </xf>
    <xf numFmtId="164" fontId="10" fillId="2" borderId="6" xfId="0" applyNumberFormat="1" applyFont="1" applyFill="1" applyBorder="1" applyAlignment="1">
      <alignment horizontal="center" vertical="center" wrapText="1"/>
    </xf>
    <xf numFmtId="9" fontId="48" fillId="3" borderId="4" xfId="2" applyFont="1" applyFill="1" applyBorder="1" applyAlignment="1">
      <alignment horizontal="center" vertical="center"/>
    </xf>
    <xf numFmtId="166" fontId="26" fillId="0" borderId="21" xfId="4" applyNumberFormat="1" applyFont="1" applyFill="1" applyBorder="1"/>
    <xf numFmtId="0" fontId="2" fillId="2" borderId="2" xfId="0" applyFont="1" applyFill="1" applyBorder="1" applyAlignment="1">
      <alignment horizontal="center" vertical="center"/>
    </xf>
    <xf numFmtId="164" fontId="10"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64" fontId="10" fillId="0" borderId="13"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166" fontId="43" fillId="0" borderId="21" xfId="4" applyNumberFormat="1" applyFont="1" applyFill="1" applyBorder="1"/>
    <xf numFmtId="168" fontId="49" fillId="12" borderId="7" xfId="4" applyNumberFormat="1" applyFont="1" applyFill="1" applyBorder="1" applyAlignment="1">
      <alignment horizontal="center"/>
    </xf>
    <xf numFmtId="168" fontId="50" fillId="12" borderId="3" xfId="4" applyNumberFormat="1" applyFont="1" applyFill="1" applyBorder="1" applyAlignment="1">
      <alignment horizontal="center"/>
    </xf>
    <xf numFmtId="0" fontId="9" fillId="2" borderId="9" xfId="0" applyFont="1" applyFill="1" applyBorder="1" applyAlignment="1">
      <alignment horizontal="center" vertical="center" wrapText="1"/>
    </xf>
    <xf numFmtId="0" fontId="3" fillId="0" borderId="0" xfId="0" applyFont="1" applyAlignment="1"/>
    <xf numFmtId="0" fontId="6" fillId="0" borderId="0" xfId="0" applyFont="1" applyAlignment="1">
      <alignment vertical="center"/>
    </xf>
    <xf numFmtId="0" fontId="2" fillId="0" borderId="17" xfId="0" applyFont="1" applyBorder="1" applyAlignment="1">
      <alignment vertical="center"/>
    </xf>
    <xf numFmtId="0" fontId="9" fillId="13" borderId="9" xfId="0" applyFont="1" applyFill="1" applyBorder="1" applyAlignment="1">
      <alignment horizontal="center" vertical="center" wrapText="1"/>
    </xf>
    <xf numFmtId="0" fontId="18" fillId="13" borderId="9" xfId="0" applyFont="1" applyFill="1" applyBorder="1" applyAlignment="1">
      <alignment horizontal="center" vertical="center" wrapText="1"/>
    </xf>
    <xf numFmtId="0" fontId="20" fillId="13" borderId="9" xfId="0" applyFont="1" applyFill="1" applyBorder="1" applyAlignment="1">
      <alignment vertical="center" wrapText="1"/>
    </xf>
    <xf numFmtId="0" fontId="2" fillId="13" borderId="9" xfId="0" applyFont="1" applyFill="1" applyBorder="1" applyAlignment="1">
      <alignment horizontal="center" vertical="center"/>
    </xf>
    <xf numFmtId="164" fontId="10" fillId="13" borderId="9" xfId="0" applyNumberFormat="1" applyFont="1" applyFill="1" applyBorder="1" applyAlignment="1">
      <alignment horizontal="center" vertical="center" wrapText="1"/>
    </xf>
    <xf numFmtId="49" fontId="1" fillId="13" borderId="9" xfId="0" applyNumberFormat="1" applyFont="1" applyFill="1" applyBorder="1" applyAlignment="1">
      <alignment horizontal="center" vertical="center" wrapText="1"/>
    </xf>
    <xf numFmtId="0" fontId="9" fillId="13" borderId="9" xfId="0" applyFont="1" applyFill="1" applyBorder="1" applyAlignment="1">
      <alignment horizontal="center" vertical="center" wrapText="1"/>
    </xf>
    <xf numFmtId="0" fontId="9" fillId="13" borderId="32" xfId="0" applyFont="1" applyFill="1" applyBorder="1" applyAlignment="1">
      <alignment horizontal="center" vertical="center" wrapText="1"/>
    </xf>
    <xf numFmtId="0" fontId="9" fillId="13" borderId="33" xfId="0" applyFont="1" applyFill="1" applyBorder="1" applyAlignment="1">
      <alignment horizontal="center" vertical="center" wrapText="1"/>
    </xf>
    <xf numFmtId="0" fontId="9" fillId="13" borderId="34" xfId="0" applyFont="1" applyFill="1" applyBorder="1" applyAlignment="1">
      <alignment horizontal="center" vertical="center" wrapText="1"/>
    </xf>
    <xf numFmtId="0" fontId="55" fillId="14" borderId="33" xfId="0" applyFont="1" applyFill="1" applyBorder="1" applyAlignment="1">
      <alignment horizontal="center" vertical="center" wrapText="1"/>
    </xf>
    <xf numFmtId="0" fontId="56" fillId="14" borderId="33" xfId="0" applyFont="1" applyFill="1" applyBorder="1" applyAlignment="1">
      <alignment horizontal="center" vertical="center" wrapText="1"/>
    </xf>
    <xf numFmtId="0" fontId="20" fillId="2" borderId="5"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3" borderId="10"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6"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3" borderId="10" xfId="0" applyFont="1" applyFill="1" applyBorder="1" applyAlignment="1">
      <alignment horizontal="center" vertical="center"/>
    </xf>
    <xf numFmtId="0" fontId="8" fillId="3" borderId="1" xfId="0" applyFont="1" applyFill="1" applyBorder="1" applyAlignment="1">
      <alignment horizontal="center" vertical="center"/>
    </xf>
    <xf numFmtId="0" fontId="20"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3" xfId="0" applyFont="1" applyFill="1" applyBorder="1" applyAlignment="1">
      <alignment horizontal="left" vertical="top" wrapText="1"/>
    </xf>
    <xf numFmtId="0" fontId="9" fillId="2" borderId="11"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20" fillId="2" borderId="3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51" fillId="2" borderId="10" xfId="0" applyFont="1" applyFill="1" applyBorder="1" applyAlignment="1">
      <alignment horizontal="center" vertical="center"/>
    </xf>
    <xf numFmtId="0" fontId="51" fillId="2" borderId="1"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52" fillId="0" borderId="0" xfId="0" applyFont="1" applyAlignment="1">
      <alignment horizontal="center"/>
    </xf>
    <xf numFmtId="0" fontId="3" fillId="0" borderId="0" xfId="0" applyFont="1" applyAlignment="1">
      <alignment horizontal="center"/>
    </xf>
    <xf numFmtId="0" fontId="53" fillId="0" borderId="0" xfId="0" applyFont="1" applyAlignment="1">
      <alignment horizontal="center" vertical="center"/>
    </xf>
    <xf numFmtId="0" fontId="6" fillId="0" borderId="0" xfId="0" applyFont="1" applyAlignment="1">
      <alignment horizontal="center" vertical="center"/>
    </xf>
    <xf numFmtId="0" fontId="2" fillId="0" borderId="17" xfId="0" applyFont="1" applyBorder="1" applyAlignment="1">
      <alignment horizontal="center" vertical="center"/>
    </xf>
    <xf numFmtId="0" fontId="9" fillId="2" borderId="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2" fillId="0" borderId="0" xfId="0" applyFont="1" applyAlignment="1">
      <alignment horizont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4" xfId="0" applyFont="1" applyFill="1" applyBorder="1" applyAlignment="1">
      <alignment horizontal="center" vertical="center"/>
    </xf>
    <xf numFmtId="0" fontId="19" fillId="2" borderId="3"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57" fillId="0" borderId="0" xfId="0" applyFont="1" applyAlignment="1">
      <alignment horizontal="center"/>
    </xf>
    <xf numFmtId="0" fontId="54" fillId="0" borderId="0" xfId="0" applyFont="1" applyAlignment="1">
      <alignment horizontal="center" vertical="center"/>
    </xf>
    <xf numFmtId="0" fontId="58" fillId="0" borderId="0" xfId="0" applyFont="1" applyAlignment="1">
      <alignment horizontal="center"/>
    </xf>
    <xf numFmtId="0" fontId="36" fillId="0" borderId="18" xfId="4" applyFont="1" applyFill="1" applyBorder="1" applyAlignment="1">
      <alignment horizontal="center"/>
    </xf>
    <xf numFmtId="0" fontId="36" fillId="0" borderId="20" xfId="4" applyFont="1" applyFill="1" applyBorder="1" applyAlignment="1">
      <alignment horizontal="center"/>
    </xf>
    <xf numFmtId="0" fontId="24" fillId="7" borderId="0" xfId="4" applyFont="1" applyFill="1" applyAlignment="1">
      <alignment horizontal="center"/>
    </xf>
    <xf numFmtId="0" fontId="24" fillId="8" borderId="0" xfId="4" applyFont="1" applyFill="1" applyAlignment="1">
      <alignment horizontal="center"/>
    </xf>
  </cellXfs>
  <cellStyles count="5">
    <cellStyle name="měny" xfId="3" builtinId="4"/>
    <cellStyle name="normální" xfId="0" builtinId="0"/>
    <cellStyle name="Normální 2" xfId="1"/>
    <cellStyle name="normální_Manager" xfId="4"/>
    <cellStyle name="pro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pn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jpe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png"/></Relationships>
</file>

<file path=xl/drawings/_rels/drawing2.xml.rels><?xml version="1.0" encoding="UTF-8" standalone="yes"?>
<Relationships xmlns="http://schemas.openxmlformats.org/package/2006/relationships"><Relationship Id="rId3" Type="http://schemas.openxmlformats.org/officeDocument/2006/relationships/image" Target="../media/image30.jpeg"/><Relationship Id="rId7" Type="http://schemas.openxmlformats.org/officeDocument/2006/relationships/image" Target="../media/image34.jpeg"/><Relationship Id="rId2" Type="http://schemas.openxmlformats.org/officeDocument/2006/relationships/image" Target="../media/image13.jpeg"/><Relationship Id="rId1" Type="http://schemas.openxmlformats.org/officeDocument/2006/relationships/image" Target="../media/image29.jpeg"/><Relationship Id="rId6" Type="http://schemas.openxmlformats.org/officeDocument/2006/relationships/image" Target="../media/image33.jpeg"/><Relationship Id="rId5" Type="http://schemas.openxmlformats.org/officeDocument/2006/relationships/image" Target="../media/image32.jpeg"/><Relationship Id="rId4" Type="http://schemas.openxmlformats.org/officeDocument/2006/relationships/image" Target="../media/image31.jpeg"/></Relationships>
</file>

<file path=xl/drawings/drawing1.xml><?xml version="1.0" encoding="utf-8"?>
<xdr:wsDr xmlns:xdr="http://schemas.openxmlformats.org/drawingml/2006/spreadsheetDrawing" xmlns:a="http://schemas.openxmlformats.org/drawingml/2006/main">
  <xdr:twoCellAnchor editAs="oneCell">
    <xdr:from>
      <xdr:col>3</xdr:col>
      <xdr:colOff>136071</xdr:colOff>
      <xdr:row>39</xdr:row>
      <xdr:rowOff>68036</xdr:rowOff>
    </xdr:from>
    <xdr:to>
      <xdr:col>3</xdr:col>
      <xdr:colOff>870856</xdr:colOff>
      <xdr:row>39</xdr:row>
      <xdr:rowOff>1212605</xdr:rowOff>
    </xdr:to>
    <xdr:pic>
      <xdr:nvPicPr>
        <xdr:cNvPr id="2" name="Obrázok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857500" y="14464393"/>
          <a:ext cx="734785" cy="114456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122464</xdr:colOff>
      <xdr:row>5</xdr:row>
      <xdr:rowOff>68034</xdr:rowOff>
    </xdr:from>
    <xdr:to>
      <xdr:col>3</xdr:col>
      <xdr:colOff>1073727</xdr:colOff>
      <xdr:row>6</xdr:row>
      <xdr:rowOff>773945</xdr:rowOff>
    </xdr:to>
    <xdr:pic>
      <xdr:nvPicPr>
        <xdr:cNvPr id="3" name="Obrázo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360964" y="1921079"/>
          <a:ext cx="951263" cy="127741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136072</xdr:colOff>
      <xdr:row>8</xdr:row>
      <xdr:rowOff>106523</xdr:rowOff>
    </xdr:from>
    <xdr:to>
      <xdr:col>3</xdr:col>
      <xdr:colOff>1039091</xdr:colOff>
      <xdr:row>9</xdr:row>
      <xdr:rowOff>609104</xdr:rowOff>
    </xdr:to>
    <xdr:pic>
      <xdr:nvPicPr>
        <xdr:cNvPr id="5" name="Obrázo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374572" y="3743341"/>
          <a:ext cx="903019" cy="121262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54427</xdr:colOff>
      <xdr:row>11</xdr:row>
      <xdr:rowOff>163285</xdr:rowOff>
    </xdr:from>
    <xdr:to>
      <xdr:col>3</xdr:col>
      <xdr:colOff>996794</xdr:colOff>
      <xdr:row>14</xdr:row>
      <xdr:rowOff>285750</xdr:rowOff>
    </xdr:to>
    <xdr:pic>
      <xdr:nvPicPr>
        <xdr:cNvPr id="6" name="Obrázo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2775856" y="5293178"/>
          <a:ext cx="942367" cy="126546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54429</xdr:colOff>
      <xdr:row>26</xdr:row>
      <xdr:rowOff>81643</xdr:rowOff>
    </xdr:from>
    <xdr:to>
      <xdr:col>3</xdr:col>
      <xdr:colOff>1020536</xdr:colOff>
      <xdr:row>26</xdr:row>
      <xdr:rowOff>1035822</xdr:rowOff>
    </xdr:to>
    <xdr:pic>
      <xdr:nvPicPr>
        <xdr:cNvPr id="10" name="Obrázok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2775858" y="7116536"/>
          <a:ext cx="966107" cy="9541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54428</xdr:colOff>
      <xdr:row>28</xdr:row>
      <xdr:rowOff>108857</xdr:rowOff>
    </xdr:from>
    <xdr:to>
      <xdr:col>3</xdr:col>
      <xdr:colOff>1016980</xdr:colOff>
      <xdr:row>28</xdr:row>
      <xdr:rowOff>1238251</xdr:rowOff>
    </xdr:to>
    <xdr:pic>
      <xdr:nvPicPr>
        <xdr:cNvPr id="11" name="Obrázok 1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rcRect/>
        <a:stretch>
          <a:fillRect/>
        </a:stretch>
      </xdr:blipFill>
      <xdr:spPr bwMode="auto">
        <a:xfrm>
          <a:off x="2775857" y="8667750"/>
          <a:ext cx="962552" cy="112939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68037</xdr:colOff>
      <xdr:row>30</xdr:row>
      <xdr:rowOff>204108</xdr:rowOff>
    </xdr:from>
    <xdr:to>
      <xdr:col>3</xdr:col>
      <xdr:colOff>1015678</xdr:colOff>
      <xdr:row>31</xdr:row>
      <xdr:rowOff>530679</xdr:rowOff>
    </xdr:to>
    <xdr:pic>
      <xdr:nvPicPr>
        <xdr:cNvPr id="12" name="Obrázok 3"/>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2789466" y="10477501"/>
          <a:ext cx="947641" cy="102053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95250</xdr:colOff>
      <xdr:row>33</xdr:row>
      <xdr:rowOff>13607</xdr:rowOff>
    </xdr:from>
    <xdr:to>
      <xdr:col>3</xdr:col>
      <xdr:colOff>937696</xdr:colOff>
      <xdr:row>36</xdr:row>
      <xdr:rowOff>353786</xdr:rowOff>
    </xdr:to>
    <xdr:pic>
      <xdr:nvPicPr>
        <xdr:cNvPr id="13" name="Obrázok 5"/>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rcRect/>
        <a:stretch>
          <a:fillRect/>
        </a:stretch>
      </xdr:blipFill>
      <xdr:spPr bwMode="auto">
        <a:xfrm>
          <a:off x="2816679" y="12055928"/>
          <a:ext cx="842446" cy="14831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54429</xdr:colOff>
      <xdr:row>59</xdr:row>
      <xdr:rowOff>68035</xdr:rowOff>
    </xdr:from>
    <xdr:to>
      <xdr:col>3</xdr:col>
      <xdr:colOff>942753</xdr:colOff>
      <xdr:row>62</xdr:row>
      <xdr:rowOff>136072</xdr:rowOff>
    </xdr:to>
    <xdr:pic>
      <xdr:nvPicPr>
        <xdr:cNvPr id="15" name="Obrázok 9"/>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2775858" y="19226892"/>
          <a:ext cx="888324" cy="121103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54428</xdr:colOff>
      <xdr:row>50</xdr:row>
      <xdr:rowOff>258537</xdr:rowOff>
    </xdr:from>
    <xdr:to>
      <xdr:col>3</xdr:col>
      <xdr:colOff>1009122</xdr:colOff>
      <xdr:row>53</xdr:row>
      <xdr:rowOff>299358</xdr:rowOff>
    </xdr:to>
    <xdr:pic>
      <xdr:nvPicPr>
        <xdr:cNvPr id="16" name="Obrázok 1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xmlns="" val="0"/>
            </a:ext>
          </a:extLst>
        </a:blip>
        <a:srcRect/>
        <a:stretch>
          <a:fillRect/>
        </a:stretch>
      </xdr:blipFill>
      <xdr:spPr bwMode="auto">
        <a:xfrm>
          <a:off x="2775857" y="16750394"/>
          <a:ext cx="954694" cy="118382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13607</xdr:colOff>
      <xdr:row>63</xdr:row>
      <xdr:rowOff>312964</xdr:rowOff>
    </xdr:from>
    <xdr:to>
      <xdr:col>3</xdr:col>
      <xdr:colOff>976861</xdr:colOff>
      <xdr:row>65</xdr:row>
      <xdr:rowOff>326571</xdr:rowOff>
    </xdr:to>
    <xdr:pic>
      <xdr:nvPicPr>
        <xdr:cNvPr id="20" name="Obrázok 15"/>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2735036" y="20995821"/>
          <a:ext cx="963254" cy="7756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110095</xdr:colOff>
      <xdr:row>67</xdr:row>
      <xdr:rowOff>58139</xdr:rowOff>
    </xdr:from>
    <xdr:to>
      <xdr:col>3</xdr:col>
      <xdr:colOff>491095</xdr:colOff>
      <xdr:row>68</xdr:row>
      <xdr:rowOff>243265</xdr:rowOff>
    </xdr:to>
    <xdr:pic>
      <xdr:nvPicPr>
        <xdr:cNvPr id="21" name="Obrázok 16"/>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xmlns="" val="0"/>
            </a:ext>
          </a:extLst>
        </a:blip>
        <a:srcRect/>
        <a:stretch>
          <a:fillRect/>
        </a:stretch>
      </xdr:blipFill>
      <xdr:spPr bwMode="auto">
        <a:xfrm>
          <a:off x="3348595" y="26503003"/>
          <a:ext cx="381000" cy="67003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559129</xdr:colOff>
      <xdr:row>67</xdr:row>
      <xdr:rowOff>85354</xdr:rowOff>
    </xdr:from>
    <xdr:to>
      <xdr:col>3</xdr:col>
      <xdr:colOff>1008164</xdr:colOff>
      <xdr:row>68</xdr:row>
      <xdr:rowOff>260791</xdr:rowOff>
    </xdr:to>
    <xdr:pic>
      <xdr:nvPicPr>
        <xdr:cNvPr id="22" name="Obrázok 26"/>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xmlns="" val="0"/>
            </a:ext>
          </a:extLst>
        </a:blip>
        <a:srcRect/>
        <a:stretch>
          <a:fillRect/>
        </a:stretch>
      </xdr:blipFill>
      <xdr:spPr bwMode="auto">
        <a:xfrm>
          <a:off x="3797629" y="26530218"/>
          <a:ext cx="449035" cy="66034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3</xdr:col>
      <xdr:colOff>37109</xdr:colOff>
      <xdr:row>16</xdr:row>
      <xdr:rowOff>59376</xdr:rowOff>
    </xdr:from>
    <xdr:ext cx="942367" cy="1265465"/>
    <xdr:pic>
      <xdr:nvPicPr>
        <xdr:cNvPr id="27" name="Obrázo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2721427" y="7125194"/>
          <a:ext cx="942367" cy="126546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editAs="oneCell">
    <xdr:from>
      <xdr:col>3</xdr:col>
      <xdr:colOff>173182</xdr:colOff>
      <xdr:row>19</xdr:row>
      <xdr:rowOff>376980</xdr:rowOff>
    </xdr:from>
    <xdr:to>
      <xdr:col>3</xdr:col>
      <xdr:colOff>879260</xdr:colOff>
      <xdr:row>24</xdr:row>
      <xdr:rowOff>123700</xdr:rowOff>
    </xdr:to>
    <xdr:pic>
      <xdr:nvPicPr>
        <xdr:cNvPr id="31" name="Obrázok 25"/>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xmlns="" val="0"/>
            </a:ext>
          </a:extLst>
        </a:blip>
        <a:srcRect/>
        <a:stretch>
          <a:fillRect/>
        </a:stretch>
      </xdr:blipFill>
      <xdr:spPr bwMode="auto">
        <a:xfrm>
          <a:off x="3411682" y="8585798"/>
          <a:ext cx="706078" cy="16517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86592</xdr:colOff>
      <xdr:row>55</xdr:row>
      <xdr:rowOff>34636</xdr:rowOff>
    </xdr:from>
    <xdr:to>
      <xdr:col>3</xdr:col>
      <xdr:colOff>943842</xdr:colOff>
      <xdr:row>56</xdr:row>
      <xdr:rowOff>402030</xdr:rowOff>
    </xdr:to>
    <xdr:pic>
      <xdr:nvPicPr>
        <xdr:cNvPr id="32" name="Obrázok 12"/>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xmlns="" val="0"/>
            </a:ext>
          </a:extLst>
        </a:blip>
        <a:srcRect/>
        <a:stretch>
          <a:fillRect/>
        </a:stretch>
      </xdr:blipFill>
      <xdr:spPr bwMode="auto">
        <a:xfrm>
          <a:off x="3325092" y="22669500"/>
          <a:ext cx="857250" cy="85230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71871</xdr:colOff>
      <xdr:row>43</xdr:row>
      <xdr:rowOff>138546</xdr:rowOff>
    </xdr:from>
    <xdr:to>
      <xdr:col>3</xdr:col>
      <xdr:colOff>948690</xdr:colOff>
      <xdr:row>47</xdr:row>
      <xdr:rowOff>51955</xdr:rowOff>
    </xdr:to>
    <xdr:pic>
      <xdr:nvPicPr>
        <xdr:cNvPr id="4" name="Obrázek 3"/>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xmlns="" val="0"/>
            </a:ext>
          </a:extLst>
        </a:blip>
        <a:stretch>
          <a:fillRect/>
        </a:stretch>
      </xdr:blipFill>
      <xdr:spPr>
        <a:xfrm>
          <a:off x="3310371" y="21405273"/>
          <a:ext cx="876819" cy="1437409"/>
        </a:xfrm>
        <a:prstGeom prst="rect">
          <a:avLst/>
        </a:prstGeom>
      </xdr:spPr>
    </xdr:pic>
    <xdr:clientData/>
  </xdr:twoCellAnchor>
  <xdr:twoCellAnchor editAs="oneCell">
    <xdr:from>
      <xdr:col>3</xdr:col>
      <xdr:colOff>17318</xdr:colOff>
      <xdr:row>70</xdr:row>
      <xdr:rowOff>124155</xdr:rowOff>
    </xdr:from>
    <xdr:to>
      <xdr:col>3</xdr:col>
      <xdr:colOff>1316182</xdr:colOff>
      <xdr:row>70</xdr:row>
      <xdr:rowOff>969818</xdr:rowOff>
    </xdr:to>
    <xdr:pic>
      <xdr:nvPicPr>
        <xdr:cNvPr id="7" name="Obrázek 6"/>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xmlns="" val="0"/>
            </a:ext>
          </a:extLst>
        </a:blip>
        <a:stretch>
          <a:fillRect/>
        </a:stretch>
      </xdr:blipFill>
      <xdr:spPr>
        <a:xfrm>
          <a:off x="3255818" y="32024246"/>
          <a:ext cx="1298864" cy="845663"/>
        </a:xfrm>
        <a:prstGeom prst="rect">
          <a:avLst/>
        </a:prstGeom>
      </xdr:spPr>
    </xdr:pic>
    <xdr:clientData/>
  </xdr:twoCellAnchor>
  <xdr:twoCellAnchor editAs="oneCell">
    <xdr:from>
      <xdr:col>3</xdr:col>
      <xdr:colOff>86592</xdr:colOff>
      <xdr:row>71</xdr:row>
      <xdr:rowOff>173182</xdr:rowOff>
    </xdr:from>
    <xdr:to>
      <xdr:col>3</xdr:col>
      <xdr:colOff>1212273</xdr:colOff>
      <xdr:row>71</xdr:row>
      <xdr:rowOff>922025</xdr:rowOff>
    </xdr:to>
    <xdr:pic>
      <xdr:nvPicPr>
        <xdr:cNvPr id="8" name="Obrázek 7"/>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xmlns="" val="0"/>
            </a:ext>
          </a:extLst>
        </a:blip>
        <a:stretch>
          <a:fillRect/>
        </a:stretch>
      </xdr:blipFill>
      <xdr:spPr>
        <a:xfrm>
          <a:off x="3325092" y="33147000"/>
          <a:ext cx="1125681" cy="748843"/>
        </a:xfrm>
        <a:prstGeom prst="rect">
          <a:avLst/>
        </a:prstGeom>
      </xdr:spPr>
    </xdr:pic>
    <xdr:clientData/>
  </xdr:twoCellAnchor>
  <xdr:twoCellAnchor editAs="oneCell">
    <xdr:from>
      <xdr:col>3</xdr:col>
      <xdr:colOff>744681</xdr:colOff>
      <xdr:row>72</xdr:row>
      <xdr:rowOff>145828</xdr:rowOff>
    </xdr:from>
    <xdr:to>
      <xdr:col>3</xdr:col>
      <xdr:colOff>1316181</xdr:colOff>
      <xdr:row>72</xdr:row>
      <xdr:rowOff>1049342</xdr:rowOff>
    </xdr:to>
    <xdr:pic>
      <xdr:nvPicPr>
        <xdr:cNvPr id="9" name="Obrázek 8"/>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xmlns="" val="0"/>
            </a:ext>
          </a:extLst>
        </a:blip>
        <a:stretch>
          <a:fillRect/>
        </a:stretch>
      </xdr:blipFill>
      <xdr:spPr>
        <a:xfrm>
          <a:off x="3983181" y="34193373"/>
          <a:ext cx="571500" cy="903514"/>
        </a:xfrm>
        <a:prstGeom prst="rect">
          <a:avLst/>
        </a:prstGeom>
      </xdr:spPr>
    </xdr:pic>
    <xdr:clientData/>
  </xdr:twoCellAnchor>
  <xdr:twoCellAnchor editAs="oneCell">
    <xdr:from>
      <xdr:col>3</xdr:col>
      <xdr:colOff>48492</xdr:colOff>
      <xdr:row>72</xdr:row>
      <xdr:rowOff>308264</xdr:rowOff>
    </xdr:from>
    <xdr:to>
      <xdr:col>3</xdr:col>
      <xdr:colOff>886759</xdr:colOff>
      <xdr:row>72</xdr:row>
      <xdr:rowOff>865909</xdr:rowOff>
    </xdr:to>
    <xdr:pic>
      <xdr:nvPicPr>
        <xdr:cNvPr id="23" name="Obrázek 22"/>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xmlns="" val="0"/>
            </a:ext>
          </a:extLst>
        </a:blip>
        <a:stretch>
          <a:fillRect/>
        </a:stretch>
      </xdr:blipFill>
      <xdr:spPr>
        <a:xfrm>
          <a:off x="3286992" y="34355809"/>
          <a:ext cx="838267" cy="557645"/>
        </a:xfrm>
        <a:prstGeom prst="rect">
          <a:avLst/>
        </a:prstGeom>
      </xdr:spPr>
    </xdr:pic>
    <xdr:clientData/>
  </xdr:twoCellAnchor>
  <xdr:twoCellAnchor editAs="oneCell">
    <xdr:from>
      <xdr:col>3</xdr:col>
      <xdr:colOff>121228</xdr:colOff>
      <xdr:row>73</xdr:row>
      <xdr:rowOff>34637</xdr:rowOff>
    </xdr:from>
    <xdr:to>
      <xdr:col>3</xdr:col>
      <xdr:colOff>1115786</xdr:colOff>
      <xdr:row>73</xdr:row>
      <xdr:rowOff>1039091</xdr:rowOff>
    </xdr:to>
    <xdr:pic>
      <xdr:nvPicPr>
        <xdr:cNvPr id="14" name="Obrázek 13"/>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xmlns="" val="0"/>
            </a:ext>
          </a:extLst>
        </a:blip>
        <a:stretch>
          <a:fillRect/>
        </a:stretch>
      </xdr:blipFill>
      <xdr:spPr>
        <a:xfrm>
          <a:off x="3359728" y="35155910"/>
          <a:ext cx="994558" cy="1004454"/>
        </a:xfrm>
        <a:prstGeom prst="rect">
          <a:avLst/>
        </a:prstGeom>
      </xdr:spPr>
    </xdr:pic>
    <xdr:clientData/>
  </xdr:twoCellAnchor>
  <xdr:twoCellAnchor editAs="oneCell">
    <xdr:from>
      <xdr:col>3</xdr:col>
      <xdr:colOff>103908</xdr:colOff>
      <xdr:row>74</xdr:row>
      <xdr:rowOff>17318</xdr:rowOff>
    </xdr:from>
    <xdr:to>
      <xdr:col>3</xdr:col>
      <xdr:colOff>1091044</xdr:colOff>
      <xdr:row>74</xdr:row>
      <xdr:rowOff>1012884</xdr:rowOff>
    </xdr:to>
    <xdr:pic>
      <xdr:nvPicPr>
        <xdr:cNvPr id="17" name="Obrázek 16"/>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xmlns="" val="0"/>
            </a:ext>
          </a:extLst>
        </a:blip>
        <a:srcRect r="22441"/>
        <a:stretch/>
      </xdr:blipFill>
      <xdr:spPr>
        <a:xfrm>
          <a:off x="3342408" y="36212318"/>
          <a:ext cx="987136" cy="995566"/>
        </a:xfrm>
        <a:prstGeom prst="rect">
          <a:avLst/>
        </a:prstGeom>
      </xdr:spPr>
    </xdr:pic>
    <xdr:clientData/>
  </xdr:twoCellAnchor>
  <xdr:twoCellAnchor editAs="oneCell">
    <xdr:from>
      <xdr:col>3</xdr:col>
      <xdr:colOff>155862</xdr:colOff>
      <xdr:row>77</xdr:row>
      <xdr:rowOff>121226</xdr:rowOff>
    </xdr:from>
    <xdr:to>
      <xdr:col>3</xdr:col>
      <xdr:colOff>1160317</xdr:colOff>
      <xdr:row>77</xdr:row>
      <xdr:rowOff>1026907</xdr:rowOff>
    </xdr:to>
    <xdr:pic>
      <xdr:nvPicPr>
        <xdr:cNvPr id="18" name="Obrázek 17"/>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xmlns="" val="0"/>
            </a:ext>
          </a:extLst>
        </a:blip>
        <a:stretch>
          <a:fillRect/>
        </a:stretch>
      </xdr:blipFill>
      <xdr:spPr>
        <a:xfrm>
          <a:off x="3394362" y="39537408"/>
          <a:ext cx="1004455" cy="905681"/>
        </a:xfrm>
        <a:prstGeom prst="rect">
          <a:avLst/>
        </a:prstGeom>
      </xdr:spPr>
    </xdr:pic>
    <xdr:clientData/>
  </xdr:twoCellAnchor>
  <xdr:twoCellAnchor editAs="oneCell">
    <xdr:from>
      <xdr:col>3</xdr:col>
      <xdr:colOff>152399</xdr:colOff>
      <xdr:row>76</xdr:row>
      <xdr:rowOff>83126</xdr:rowOff>
    </xdr:from>
    <xdr:to>
      <xdr:col>3</xdr:col>
      <xdr:colOff>1156854</xdr:colOff>
      <xdr:row>76</xdr:row>
      <xdr:rowOff>988807</xdr:rowOff>
    </xdr:to>
    <xdr:pic>
      <xdr:nvPicPr>
        <xdr:cNvPr id="26" name="Obrázek 25"/>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xmlns="" val="0"/>
            </a:ext>
          </a:extLst>
        </a:blip>
        <a:stretch>
          <a:fillRect/>
        </a:stretch>
      </xdr:blipFill>
      <xdr:spPr>
        <a:xfrm>
          <a:off x="3390899" y="38425581"/>
          <a:ext cx="1004455" cy="905681"/>
        </a:xfrm>
        <a:prstGeom prst="rect">
          <a:avLst/>
        </a:prstGeom>
      </xdr:spPr>
    </xdr:pic>
    <xdr:clientData/>
  </xdr:twoCellAnchor>
  <xdr:twoCellAnchor editAs="oneCell">
    <xdr:from>
      <xdr:col>3</xdr:col>
      <xdr:colOff>69273</xdr:colOff>
      <xdr:row>75</xdr:row>
      <xdr:rowOff>86591</xdr:rowOff>
    </xdr:from>
    <xdr:to>
      <xdr:col>3</xdr:col>
      <xdr:colOff>1246909</xdr:colOff>
      <xdr:row>75</xdr:row>
      <xdr:rowOff>986417</xdr:rowOff>
    </xdr:to>
    <xdr:pic>
      <xdr:nvPicPr>
        <xdr:cNvPr id="19" name="Obrázek 18"/>
        <xdr:cNvPicPr>
          <a:picLocks noChangeAspect="1"/>
        </xdr:cNvPicPr>
      </xdr:nvPicPr>
      <xdr:blipFill rotWithShape="1">
        <a:blip xmlns:r="http://schemas.openxmlformats.org/officeDocument/2006/relationships" r:embed="rId23" cstate="print">
          <a:extLst>
            <a:ext uri="{28A0092B-C50C-407E-A947-70E740481C1C}">
              <a14:useLocalDpi xmlns:a14="http://schemas.microsoft.com/office/drawing/2010/main" xmlns="" val="0"/>
            </a:ext>
          </a:extLst>
        </a:blip>
        <a:srcRect l="10588" r="9412"/>
        <a:stretch/>
      </xdr:blipFill>
      <xdr:spPr>
        <a:xfrm>
          <a:off x="3307773" y="37355318"/>
          <a:ext cx="1177636" cy="899826"/>
        </a:xfrm>
        <a:prstGeom prst="rect">
          <a:avLst/>
        </a:prstGeom>
      </xdr:spPr>
    </xdr:pic>
    <xdr:clientData/>
  </xdr:twoCellAnchor>
  <xdr:twoCellAnchor editAs="oneCell">
    <xdr:from>
      <xdr:col>3</xdr:col>
      <xdr:colOff>155864</xdr:colOff>
      <xdr:row>81</xdr:row>
      <xdr:rowOff>34635</xdr:rowOff>
    </xdr:from>
    <xdr:to>
      <xdr:col>3</xdr:col>
      <xdr:colOff>1229592</xdr:colOff>
      <xdr:row>81</xdr:row>
      <xdr:rowOff>1229591</xdr:rowOff>
    </xdr:to>
    <xdr:pic>
      <xdr:nvPicPr>
        <xdr:cNvPr id="36" name="Obrázok 35"/>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xmlns="" val="0"/>
            </a:ext>
          </a:extLst>
        </a:blip>
        <a:stretch>
          <a:fillRect/>
        </a:stretch>
      </xdr:blipFill>
      <xdr:spPr>
        <a:xfrm>
          <a:off x="3394364" y="44750180"/>
          <a:ext cx="1073728" cy="1194956"/>
        </a:xfrm>
        <a:prstGeom prst="rect">
          <a:avLst/>
        </a:prstGeom>
      </xdr:spPr>
    </xdr:pic>
    <xdr:clientData/>
  </xdr:twoCellAnchor>
  <xdr:twoCellAnchor editAs="oneCell">
    <xdr:from>
      <xdr:col>3</xdr:col>
      <xdr:colOff>207818</xdr:colOff>
      <xdr:row>82</xdr:row>
      <xdr:rowOff>86592</xdr:rowOff>
    </xdr:from>
    <xdr:to>
      <xdr:col>3</xdr:col>
      <xdr:colOff>1039090</xdr:colOff>
      <xdr:row>82</xdr:row>
      <xdr:rowOff>1004455</xdr:rowOff>
    </xdr:to>
    <xdr:pic>
      <xdr:nvPicPr>
        <xdr:cNvPr id="37" name="Obrázok 36"/>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xmlns="" val="0"/>
            </a:ext>
          </a:extLst>
        </a:blip>
        <a:stretch>
          <a:fillRect/>
        </a:stretch>
      </xdr:blipFill>
      <xdr:spPr>
        <a:xfrm>
          <a:off x="3446318" y="46066365"/>
          <a:ext cx="831272" cy="917863"/>
        </a:xfrm>
        <a:prstGeom prst="rect">
          <a:avLst/>
        </a:prstGeom>
      </xdr:spPr>
    </xdr:pic>
    <xdr:clientData/>
  </xdr:twoCellAnchor>
  <xdr:twoCellAnchor editAs="oneCell">
    <xdr:from>
      <xdr:col>3</xdr:col>
      <xdr:colOff>86592</xdr:colOff>
      <xdr:row>83</xdr:row>
      <xdr:rowOff>51953</xdr:rowOff>
    </xdr:from>
    <xdr:to>
      <xdr:col>3</xdr:col>
      <xdr:colOff>1125682</xdr:colOff>
      <xdr:row>83</xdr:row>
      <xdr:rowOff>1091047</xdr:rowOff>
    </xdr:to>
    <xdr:pic>
      <xdr:nvPicPr>
        <xdr:cNvPr id="38" name="Obrázok 37"/>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xmlns="" val="0"/>
            </a:ext>
          </a:extLst>
        </a:blip>
        <a:stretch>
          <a:fillRect/>
        </a:stretch>
      </xdr:blipFill>
      <xdr:spPr>
        <a:xfrm>
          <a:off x="3325092" y="47140089"/>
          <a:ext cx="1039090" cy="1039094"/>
        </a:xfrm>
        <a:prstGeom prst="rect">
          <a:avLst/>
        </a:prstGeom>
      </xdr:spPr>
    </xdr:pic>
    <xdr:clientData/>
  </xdr:twoCellAnchor>
  <xdr:oneCellAnchor>
    <xdr:from>
      <xdr:col>3</xdr:col>
      <xdr:colOff>155864</xdr:colOff>
      <xdr:row>84</xdr:row>
      <xdr:rowOff>51955</xdr:rowOff>
    </xdr:from>
    <xdr:ext cx="969818" cy="1226879"/>
    <xdr:pic>
      <xdr:nvPicPr>
        <xdr:cNvPr id="39" name="Obrázok 38"/>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xmlns="" val="0"/>
            </a:ext>
          </a:extLst>
        </a:blip>
        <a:stretch>
          <a:fillRect/>
        </a:stretch>
      </xdr:blipFill>
      <xdr:spPr>
        <a:xfrm>
          <a:off x="3413414" y="48210355"/>
          <a:ext cx="969818" cy="1226879"/>
        </a:xfrm>
        <a:prstGeom prst="rect">
          <a:avLst/>
        </a:prstGeom>
      </xdr:spPr>
    </xdr:pic>
    <xdr:clientData/>
  </xdr:oneCellAnchor>
  <xdr:twoCellAnchor editAs="oneCell">
    <xdr:from>
      <xdr:col>3</xdr:col>
      <xdr:colOff>17317</xdr:colOff>
      <xdr:row>78</xdr:row>
      <xdr:rowOff>51953</xdr:rowOff>
    </xdr:from>
    <xdr:to>
      <xdr:col>3</xdr:col>
      <xdr:colOff>1246908</xdr:colOff>
      <xdr:row>78</xdr:row>
      <xdr:rowOff>1047749</xdr:rowOff>
    </xdr:to>
    <xdr:pic>
      <xdr:nvPicPr>
        <xdr:cNvPr id="40" name="Obrázok 39"/>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xmlns="" val="0"/>
            </a:ext>
          </a:extLst>
        </a:blip>
        <a:stretch>
          <a:fillRect/>
        </a:stretch>
      </xdr:blipFill>
      <xdr:spPr>
        <a:xfrm>
          <a:off x="3274867" y="41238053"/>
          <a:ext cx="1229591" cy="987137"/>
        </a:xfrm>
        <a:prstGeom prst="rect">
          <a:avLst/>
        </a:prstGeom>
      </xdr:spPr>
    </xdr:pic>
    <xdr:clientData/>
  </xdr:twoCellAnchor>
  <xdr:twoCellAnchor editAs="oneCell">
    <xdr:from>
      <xdr:col>3</xdr:col>
      <xdr:colOff>17319</xdr:colOff>
      <xdr:row>79</xdr:row>
      <xdr:rowOff>69271</xdr:rowOff>
    </xdr:from>
    <xdr:to>
      <xdr:col>3</xdr:col>
      <xdr:colOff>1125682</xdr:colOff>
      <xdr:row>79</xdr:row>
      <xdr:rowOff>1264228</xdr:rowOff>
    </xdr:to>
    <xdr:pic>
      <xdr:nvPicPr>
        <xdr:cNvPr id="41" name="Obrázok 40"/>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xmlns="" val="0"/>
            </a:ext>
          </a:extLst>
        </a:blip>
        <a:stretch>
          <a:fillRect/>
        </a:stretch>
      </xdr:blipFill>
      <xdr:spPr>
        <a:xfrm>
          <a:off x="3255819" y="42689316"/>
          <a:ext cx="1108363" cy="1194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103908</xdr:colOff>
      <xdr:row>5</xdr:row>
      <xdr:rowOff>121228</xdr:rowOff>
    </xdr:from>
    <xdr:to>
      <xdr:col>3</xdr:col>
      <xdr:colOff>1001979</xdr:colOff>
      <xdr:row>5</xdr:row>
      <xdr:rowOff>1209799</xdr:rowOff>
    </xdr:to>
    <xdr:pic>
      <xdr:nvPicPr>
        <xdr:cNvPr id="22" name="Obrázok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8226" y="1818410"/>
          <a:ext cx="898071" cy="108857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103908</xdr:colOff>
      <xdr:row>9</xdr:row>
      <xdr:rowOff>34637</xdr:rowOff>
    </xdr:from>
    <xdr:to>
      <xdr:col>3</xdr:col>
      <xdr:colOff>1104395</xdr:colOff>
      <xdr:row>15</xdr:row>
      <xdr:rowOff>89064</xdr:rowOff>
    </xdr:to>
    <xdr:pic>
      <xdr:nvPicPr>
        <xdr:cNvPr id="23" name="Obrázok 2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788226" y="4191001"/>
          <a:ext cx="1000487" cy="234042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34636</xdr:colOff>
      <xdr:row>20</xdr:row>
      <xdr:rowOff>69272</xdr:rowOff>
    </xdr:from>
    <xdr:to>
      <xdr:col>3</xdr:col>
      <xdr:colOff>1014478</xdr:colOff>
      <xdr:row>24</xdr:row>
      <xdr:rowOff>110093</xdr:rowOff>
    </xdr:to>
    <xdr:pic>
      <xdr:nvPicPr>
        <xdr:cNvPr id="24" name="Obrázok 2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2718954" y="7862454"/>
          <a:ext cx="979842" cy="156482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34636</xdr:colOff>
      <xdr:row>26</xdr:row>
      <xdr:rowOff>51955</xdr:rowOff>
    </xdr:from>
    <xdr:to>
      <xdr:col>3</xdr:col>
      <xdr:colOff>995155</xdr:colOff>
      <xdr:row>28</xdr:row>
      <xdr:rowOff>92777</xdr:rowOff>
    </xdr:to>
    <xdr:pic>
      <xdr:nvPicPr>
        <xdr:cNvPr id="25" name="Obrázok 2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2718954" y="10131137"/>
          <a:ext cx="960519" cy="80282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17319</xdr:colOff>
      <xdr:row>37</xdr:row>
      <xdr:rowOff>17318</xdr:rowOff>
    </xdr:from>
    <xdr:to>
      <xdr:col>3</xdr:col>
      <xdr:colOff>1046513</xdr:colOff>
      <xdr:row>39</xdr:row>
      <xdr:rowOff>29326</xdr:rowOff>
    </xdr:to>
    <xdr:pic>
      <xdr:nvPicPr>
        <xdr:cNvPr id="26" name="Obrázok 21"/>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t="11712"/>
        <a:stretch/>
      </xdr:blipFill>
      <xdr:spPr bwMode="auto">
        <a:xfrm>
          <a:off x="2701637" y="14962909"/>
          <a:ext cx="1029194" cy="101646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203181</xdr:colOff>
      <xdr:row>38</xdr:row>
      <xdr:rowOff>340179</xdr:rowOff>
    </xdr:from>
    <xdr:to>
      <xdr:col>3</xdr:col>
      <xdr:colOff>935183</xdr:colOff>
      <xdr:row>40</xdr:row>
      <xdr:rowOff>311727</xdr:rowOff>
    </xdr:to>
    <xdr:pic>
      <xdr:nvPicPr>
        <xdr:cNvPr id="27" name="Obrázok 2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2887499" y="15787997"/>
          <a:ext cx="732002" cy="97600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xdr:col>
      <xdr:colOff>121228</xdr:colOff>
      <xdr:row>31</xdr:row>
      <xdr:rowOff>311726</xdr:rowOff>
    </xdr:from>
    <xdr:to>
      <xdr:col>3</xdr:col>
      <xdr:colOff>1143001</xdr:colOff>
      <xdr:row>35</xdr:row>
      <xdr:rowOff>34635</xdr:rowOff>
    </xdr:to>
    <xdr:pic>
      <xdr:nvPicPr>
        <xdr:cNvPr id="28" name="Obrázek 27"/>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xmlns="" val="0"/>
            </a:ext>
          </a:extLst>
        </a:blip>
        <a:srcRect l="11111" t="5556" r="6945" b="-5556"/>
        <a:stretch/>
      </xdr:blipFill>
      <xdr:spPr>
        <a:xfrm>
          <a:off x="2805546" y="12295908"/>
          <a:ext cx="1021773" cy="1246909"/>
        </a:xfrm>
        <a:prstGeom prst="rect">
          <a:avLst/>
        </a:prstGeom>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tabColor theme="9" tint="0.39997558519241921"/>
    <pageSetUpPr fitToPage="1"/>
  </sheetPr>
  <dimension ref="A1:J86"/>
  <sheetViews>
    <sheetView tabSelected="1" topLeftCell="A67" zoomScale="55" zoomScaleNormal="55" zoomScaleSheetLayoutView="55" workbookViewId="0">
      <selection activeCell="I89" sqref="I89"/>
    </sheetView>
  </sheetViews>
  <sheetFormatPr defaultRowHeight="15"/>
  <cols>
    <col min="1" max="2" width="4" style="1" customWidth="1"/>
    <col min="3" max="3" width="40.85546875" style="1" customWidth="1"/>
    <col min="4" max="4" width="20" style="1" customWidth="1"/>
    <col min="5" max="5" width="24.28515625" style="1" bestFit="1" customWidth="1"/>
    <col min="6" max="6" width="119.42578125" style="1" customWidth="1"/>
    <col min="7" max="7" width="6.28515625" style="3" bestFit="1" customWidth="1"/>
    <col min="8" max="9" width="22.7109375" style="3" customWidth="1"/>
    <col min="10" max="10" width="17.7109375" style="9" customWidth="1"/>
    <col min="11" max="16384" width="9.140625" style="1"/>
  </cols>
  <sheetData>
    <row r="1" spans="1:10" ht="31.5" customHeight="1">
      <c r="C1" s="2"/>
      <c r="D1" s="2"/>
      <c r="E1" s="288" t="s">
        <v>158</v>
      </c>
      <c r="F1" s="289"/>
      <c r="G1" s="242"/>
    </row>
    <row r="2" spans="1:10" ht="60" customHeight="1">
      <c r="C2" s="2"/>
      <c r="D2" s="2"/>
      <c r="E2" s="290" t="s">
        <v>301</v>
      </c>
      <c r="F2" s="291"/>
      <c r="G2" s="243"/>
      <c r="H2" s="12"/>
      <c r="I2" s="12"/>
      <c r="J2" s="50"/>
    </row>
    <row r="3" spans="1:10" ht="30.75" customHeight="1" thickBot="1">
      <c r="E3" s="292" t="s">
        <v>300</v>
      </c>
      <c r="F3" s="292"/>
      <c r="G3" s="244"/>
    </row>
    <row r="4" spans="1:10" s="10" customFormat="1" ht="35.25" customHeight="1" thickTop="1">
      <c r="A4" s="261" t="s">
        <v>201</v>
      </c>
      <c r="B4" s="262"/>
      <c r="C4" s="262"/>
      <c r="D4" s="262"/>
      <c r="E4" s="262"/>
      <c r="F4" s="262"/>
      <c r="G4" s="262"/>
      <c r="H4" s="262"/>
      <c r="I4" s="228" t="s">
        <v>5</v>
      </c>
      <c r="J4" s="61"/>
    </row>
    <row r="5" spans="1:10" s="10" customFormat="1" ht="30" customHeight="1">
      <c r="A5" s="286" t="s">
        <v>0</v>
      </c>
      <c r="B5" s="287"/>
      <c r="C5" s="287"/>
      <c r="D5" s="46"/>
      <c r="E5" s="32" t="s">
        <v>9</v>
      </c>
      <c r="F5" s="60" t="s">
        <v>6</v>
      </c>
      <c r="G5" s="32" t="s">
        <v>1</v>
      </c>
      <c r="H5" s="33" t="s">
        <v>3</v>
      </c>
      <c r="I5" s="230">
        <v>0</v>
      </c>
      <c r="J5" s="34" t="s">
        <v>4</v>
      </c>
    </row>
    <row r="6" spans="1:10" s="4" customFormat="1" ht="45" customHeight="1">
      <c r="A6" s="260" t="s">
        <v>7</v>
      </c>
      <c r="B6" s="260"/>
      <c r="C6" s="260"/>
      <c r="D6" s="276"/>
      <c r="E6" s="19" t="s">
        <v>19</v>
      </c>
      <c r="F6" s="257" t="s">
        <v>185</v>
      </c>
      <c r="G6" s="6" t="s">
        <v>2</v>
      </c>
      <c r="H6" s="14">
        <v>39900</v>
      </c>
      <c r="I6" s="14">
        <f>H6*(1-$I$5)</f>
        <v>39900</v>
      </c>
      <c r="J6" s="21" t="s">
        <v>18</v>
      </c>
    </row>
    <row r="7" spans="1:10" s="4" customFormat="1" ht="65.25" customHeight="1" thickBot="1">
      <c r="A7" s="259" t="s">
        <v>8</v>
      </c>
      <c r="B7" s="259"/>
      <c r="C7" s="259"/>
      <c r="D7" s="278"/>
      <c r="E7" s="20" t="s">
        <v>20</v>
      </c>
      <c r="F7" s="258"/>
      <c r="G7" s="8" t="s">
        <v>2</v>
      </c>
      <c r="H7" s="24">
        <v>43200</v>
      </c>
      <c r="I7" s="39">
        <f>H7*(1-$I$5)</f>
        <v>43200</v>
      </c>
      <c r="J7" s="13" t="s">
        <v>18</v>
      </c>
    </row>
    <row r="8" spans="1:10" s="10" customFormat="1" ht="30" customHeight="1" thickTop="1">
      <c r="A8" s="267" t="s">
        <v>10</v>
      </c>
      <c r="B8" s="268"/>
      <c r="C8" s="268"/>
      <c r="D8" s="268"/>
      <c r="E8" s="268"/>
      <c r="F8" s="268"/>
      <c r="G8" s="268"/>
      <c r="H8" s="268"/>
      <c r="I8" s="47"/>
      <c r="J8" s="49"/>
    </row>
    <row r="9" spans="1:10" s="4" customFormat="1" ht="55.5" customHeight="1">
      <c r="A9" s="260" t="s">
        <v>11</v>
      </c>
      <c r="B9" s="260"/>
      <c r="C9" s="260"/>
      <c r="D9" s="276"/>
      <c r="E9" s="19" t="s">
        <v>21</v>
      </c>
      <c r="F9" s="257" t="s">
        <v>186</v>
      </c>
      <c r="G9" s="6" t="s">
        <v>2</v>
      </c>
      <c r="H9" s="14">
        <v>40200</v>
      </c>
      <c r="I9" s="14">
        <f>H9*(1-$I$5)</f>
        <v>40200</v>
      </c>
      <c r="J9" s="21" t="s">
        <v>18</v>
      </c>
    </row>
    <row r="10" spans="1:10" s="4" customFormat="1" ht="55.5" customHeight="1" thickBot="1">
      <c r="A10" s="259" t="s">
        <v>12</v>
      </c>
      <c r="B10" s="259"/>
      <c r="C10" s="259"/>
      <c r="D10" s="278"/>
      <c r="E10" s="20" t="s">
        <v>22</v>
      </c>
      <c r="F10" s="258"/>
      <c r="G10" s="8" t="s">
        <v>2</v>
      </c>
      <c r="H10" s="24">
        <v>43200</v>
      </c>
      <c r="I10" s="39">
        <f>H10*(1-$I$5)</f>
        <v>43200</v>
      </c>
      <c r="J10" s="13" t="s">
        <v>18</v>
      </c>
    </row>
    <row r="11" spans="1:10" s="10" customFormat="1" ht="30" customHeight="1" thickTop="1">
      <c r="A11" s="267" t="s">
        <v>13</v>
      </c>
      <c r="B11" s="268"/>
      <c r="C11" s="268"/>
      <c r="D11" s="268"/>
      <c r="E11" s="268"/>
      <c r="F11" s="268"/>
      <c r="G11" s="268"/>
      <c r="H11" s="268"/>
      <c r="I11" s="47"/>
      <c r="J11" s="49"/>
    </row>
    <row r="12" spans="1:10" s="4" customFormat="1" ht="30" customHeight="1">
      <c r="A12" s="260" t="s">
        <v>14</v>
      </c>
      <c r="B12" s="260"/>
      <c r="C12" s="260"/>
      <c r="D12" s="276"/>
      <c r="E12" s="19" t="s">
        <v>23</v>
      </c>
      <c r="F12" s="257" t="s">
        <v>33</v>
      </c>
      <c r="G12" s="6" t="s">
        <v>2</v>
      </c>
      <c r="H12" s="14">
        <v>37700</v>
      </c>
      <c r="I12" s="14">
        <f>H12*(1-$I$5)</f>
        <v>37700</v>
      </c>
      <c r="J12" s="21" t="s">
        <v>18</v>
      </c>
    </row>
    <row r="13" spans="1:10" s="4" customFormat="1" ht="30" customHeight="1">
      <c r="A13" s="260" t="s">
        <v>15</v>
      </c>
      <c r="B13" s="260"/>
      <c r="C13" s="260"/>
      <c r="D13" s="277"/>
      <c r="E13" s="19" t="s">
        <v>24</v>
      </c>
      <c r="F13" s="275"/>
      <c r="G13" s="6" t="s">
        <v>2</v>
      </c>
      <c r="H13" s="14">
        <v>38700</v>
      </c>
      <c r="I13" s="14">
        <f>H13*(1-$I$5)</f>
        <v>38700</v>
      </c>
      <c r="J13" s="21" t="s">
        <v>18</v>
      </c>
    </row>
    <row r="14" spans="1:10" s="4" customFormat="1" ht="30" customHeight="1">
      <c r="A14" s="260" t="s">
        <v>16</v>
      </c>
      <c r="B14" s="260"/>
      <c r="C14" s="260"/>
      <c r="D14" s="277"/>
      <c r="E14" s="19" t="s">
        <v>25</v>
      </c>
      <c r="F14" s="275"/>
      <c r="G14" s="6" t="s">
        <v>2</v>
      </c>
      <c r="H14" s="14">
        <v>41700</v>
      </c>
      <c r="I14" s="14">
        <f>H14*(1-$I$5)</f>
        <v>41700</v>
      </c>
      <c r="J14" s="21" t="s">
        <v>18</v>
      </c>
    </row>
    <row r="15" spans="1:10" s="4" customFormat="1" ht="30" customHeight="1" thickBot="1">
      <c r="A15" s="259" t="s">
        <v>187</v>
      </c>
      <c r="B15" s="259"/>
      <c r="C15" s="259"/>
      <c r="D15" s="278"/>
      <c r="E15" s="20" t="s">
        <v>26</v>
      </c>
      <c r="F15" s="258"/>
      <c r="G15" s="8" t="s">
        <v>2</v>
      </c>
      <c r="H15" s="24">
        <v>42500</v>
      </c>
      <c r="I15" s="39">
        <f>H15*(1-$I$5)</f>
        <v>42500</v>
      </c>
      <c r="J15" s="13" t="s">
        <v>18</v>
      </c>
    </row>
    <row r="16" spans="1:10" s="10" customFormat="1" ht="30" customHeight="1" thickTop="1">
      <c r="A16" s="267" t="s">
        <v>171</v>
      </c>
      <c r="B16" s="268"/>
      <c r="C16" s="268"/>
      <c r="D16" s="268"/>
      <c r="E16" s="268"/>
      <c r="F16" s="268"/>
      <c r="G16" s="268"/>
      <c r="H16" s="268"/>
      <c r="I16" s="47"/>
      <c r="J16" s="49"/>
    </row>
    <row r="17" spans="1:10" s="4" customFormat="1" ht="30" customHeight="1">
      <c r="A17" s="260" t="s">
        <v>165</v>
      </c>
      <c r="B17" s="260"/>
      <c r="C17" s="260"/>
      <c r="D17" s="26"/>
      <c r="E17" s="19" t="s">
        <v>175</v>
      </c>
      <c r="F17" s="269" t="s">
        <v>33</v>
      </c>
      <c r="G17" s="6" t="s">
        <v>2</v>
      </c>
      <c r="H17" s="14">
        <v>47400</v>
      </c>
      <c r="I17" s="14">
        <f t="shared" ref="I17:I24" si="0">H17*(1-$I$5)</f>
        <v>47400</v>
      </c>
      <c r="J17" s="21" t="s">
        <v>18</v>
      </c>
    </row>
    <row r="18" spans="1:10" s="4" customFormat="1" ht="30" customHeight="1">
      <c r="A18" s="260" t="s">
        <v>166</v>
      </c>
      <c r="B18" s="260"/>
      <c r="C18" s="260"/>
      <c r="D18" s="26"/>
      <c r="E18" s="19" t="s">
        <v>176</v>
      </c>
      <c r="F18" s="270"/>
      <c r="G18" s="6" t="s">
        <v>2</v>
      </c>
      <c r="H18" s="14">
        <v>48400</v>
      </c>
      <c r="I18" s="14">
        <f t="shared" si="0"/>
        <v>48400</v>
      </c>
      <c r="J18" s="21" t="s">
        <v>18</v>
      </c>
    </row>
    <row r="19" spans="1:10" s="4" customFormat="1" ht="30" customHeight="1">
      <c r="A19" s="260" t="s">
        <v>167</v>
      </c>
      <c r="B19" s="260"/>
      <c r="C19" s="260"/>
      <c r="D19" s="26"/>
      <c r="E19" s="19" t="s">
        <v>177</v>
      </c>
      <c r="F19" s="270"/>
      <c r="G19" s="6" t="s">
        <v>2</v>
      </c>
      <c r="H19" s="14">
        <v>49200</v>
      </c>
      <c r="I19" s="14">
        <f t="shared" si="0"/>
        <v>49200</v>
      </c>
      <c r="J19" s="21" t="s">
        <v>18</v>
      </c>
    </row>
    <row r="20" spans="1:10" s="4" customFormat="1" ht="30" customHeight="1">
      <c r="A20" s="260" t="s">
        <v>168</v>
      </c>
      <c r="B20" s="260"/>
      <c r="C20" s="260"/>
      <c r="D20" s="26"/>
      <c r="E20" s="19" t="s">
        <v>178</v>
      </c>
      <c r="F20" s="270"/>
      <c r="G20" s="6" t="s">
        <v>2</v>
      </c>
      <c r="H20" s="14">
        <v>48400</v>
      </c>
      <c r="I20" s="14">
        <f t="shared" si="0"/>
        <v>48400</v>
      </c>
      <c r="J20" s="21" t="s">
        <v>18</v>
      </c>
    </row>
    <row r="21" spans="1:10" s="4" customFormat="1" ht="30" customHeight="1">
      <c r="A21" s="260" t="s">
        <v>169</v>
      </c>
      <c r="B21" s="260"/>
      <c r="C21" s="260"/>
      <c r="D21" s="26"/>
      <c r="E21" s="19" t="s">
        <v>179</v>
      </c>
      <c r="F21" s="54" t="s">
        <v>184</v>
      </c>
      <c r="G21" s="6" t="s">
        <v>2</v>
      </c>
      <c r="H21" s="14">
        <v>49300</v>
      </c>
      <c r="I21" s="14">
        <f t="shared" si="0"/>
        <v>49300</v>
      </c>
      <c r="J21" s="21" t="s">
        <v>18</v>
      </c>
    </row>
    <row r="22" spans="1:10" s="4" customFormat="1" ht="30" customHeight="1">
      <c r="A22" s="260" t="s">
        <v>170</v>
      </c>
      <c r="B22" s="260"/>
      <c r="C22" s="260"/>
      <c r="D22" s="26"/>
      <c r="E22" s="19" t="s">
        <v>180</v>
      </c>
      <c r="F22" s="270" t="s">
        <v>195</v>
      </c>
      <c r="G22" s="6" t="s">
        <v>2</v>
      </c>
      <c r="H22" s="14">
        <v>50200</v>
      </c>
      <c r="I22" s="14">
        <f t="shared" si="0"/>
        <v>50200</v>
      </c>
      <c r="J22" s="21" t="s">
        <v>18</v>
      </c>
    </row>
    <row r="23" spans="1:10" s="4" customFormat="1" ht="30" customHeight="1">
      <c r="A23" s="260" t="s">
        <v>172</v>
      </c>
      <c r="B23" s="260"/>
      <c r="C23" s="260"/>
      <c r="D23" s="26"/>
      <c r="E23" s="19" t="s">
        <v>181</v>
      </c>
      <c r="F23" s="270"/>
      <c r="G23" s="6" t="s">
        <v>2</v>
      </c>
      <c r="H23" s="14">
        <v>51400</v>
      </c>
      <c r="I23" s="14">
        <f t="shared" si="0"/>
        <v>51400</v>
      </c>
      <c r="J23" s="21" t="s">
        <v>18</v>
      </c>
    </row>
    <row r="24" spans="1:10" s="4" customFormat="1" ht="30" customHeight="1">
      <c r="A24" s="260" t="s">
        <v>173</v>
      </c>
      <c r="B24" s="260"/>
      <c r="C24" s="260"/>
      <c r="D24" s="26"/>
      <c r="E24" s="19" t="s">
        <v>182</v>
      </c>
      <c r="F24" s="270"/>
      <c r="G24" s="6" t="s">
        <v>2</v>
      </c>
      <c r="H24" s="14">
        <v>52500</v>
      </c>
      <c r="I24" s="14">
        <f t="shared" si="0"/>
        <v>52500</v>
      </c>
      <c r="J24" s="21" t="s">
        <v>18</v>
      </c>
    </row>
    <row r="25" spans="1:10" s="4" customFormat="1" ht="30" customHeight="1" thickBot="1">
      <c r="A25" s="260" t="s">
        <v>174</v>
      </c>
      <c r="B25" s="260"/>
      <c r="C25" s="260"/>
      <c r="D25" s="26"/>
      <c r="E25" s="19" t="s">
        <v>183</v>
      </c>
      <c r="F25" s="271"/>
      <c r="G25" s="6" t="s">
        <v>2</v>
      </c>
      <c r="H25" s="14">
        <v>53200</v>
      </c>
      <c r="I25" s="39">
        <f>H25*(1-$I$5)</f>
        <v>53200</v>
      </c>
      <c r="J25" s="21" t="s">
        <v>18</v>
      </c>
    </row>
    <row r="26" spans="1:10" s="10" customFormat="1" ht="30" customHeight="1" thickTop="1">
      <c r="A26" s="267" t="s">
        <v>27</v>
      </c>
      <c r="B26" s="268"/>
      <c r="C26" s="268"/>
      <c r="D26" s="268"/>
      <c r="E26" s="268"/>
      <c r="F26" s="268"/>
      <c r="G26" s="268"/>
      <c r="H26" s="268"/>
      <c r="I26" s="47"/>
      <c r="J26" s="49"/>
    </row>
    <row r="27" spans="1:10" s="4" customFormat="1" ht="111.75" customHeight="1" thickBot="1">
      <c r="A27" s="260" t="s">
        <v>28</v>
      </c>
      <c r="B27" s="260"/>
      <c r="C27" s="260"/>
      <c r="D27" s="43"/>
      <c r="E27" s="15" t="s">
        <v>30</v>
      </c>
      <c r="F27" s="42" t="s">
        <v>34</v>
      </c>
      <c r="G27" s="6" t="s">
        <v>2</v>
      </c>
      <c r="H27" s="14">
        <v>22700</v>
      </c>
      <c r="I27" s="39">
        <f>H27*(1-$I$5)</f>
        <v>22700</v>
      </c>
      <c r="J27" s="21" t="s">
        <v>156</v>
      </c>
    </row>
    <row r="28" spans="1:10" s="4" customFormat="1" ht="30" customHeight="1" thickTop="1">
      <c r="A28" s="267" t="s">
        <v>31</v>
      </c>
      <c r="B28" s="268"/>
      <c r="C28" s="268"/>
      <c r="D28" s="268"/>
      <c r="E28" s="268"/>
      <c r="F28" s="268"/>
      <c r="G28" s="268"/>
      <c r="H28" s="268"/>
      <c r="I28" s="47">
        <v>0</v>
      </c>
      <c r="J28" s="49"/>
    </row>
    <row r="29" spans="1:10" s="10" customFormat="1" ht="105" customHeight="1" thickBot="1">
      <c r="A29" s="272" t="s">
        <v>162</v>
      </c>
      <c r="B29" s="273"/>
      <c r="C29" s="274"/>
      <c r="D29" s="45"/>
      <c r="E29" s="16" t="s">
        <v>32</v>
      </c>
      <c r="F29" s="18" t="s">
        <v>188</v>
      </c>
      <c r="G29" s="8" t="s">
        <v>2</v>
      </c>
      <c r="H29" s="17">
        <v>58000</v>
      </c>
      <c r="I29" s="39">
        <f>H29*(1-$I$28)</f>
        <v>58000</v>
      </c>
      <c r="J29" s="13" t="s">
        <v>18</v>
      </c>
    </row>
    <row r="30" spans="1:10" s="10" customFormat="1" ht="30" customHeight="1" thickTop="1">
      <c r="A30" s="284" t="s">
        <v>163</v>
      </c>
      <c r="B30" s="285"/>
      <c r="C30" s="285"/>
      <c r="D30" s="285"/>
      <c r="E30" s="285"/>
      <c r="F30" s="285"/>
      <c r="G30" s="285"/>
      <c r="H30" s="285"/>
      <c r="I30" s="47"/>
      <c r="J30" s="49"/>
    </row>
    <row r="31" spans="1:10" s="10" customFormat="1" ht="54.95" customHeight="1">
      <c r="A31" s="260" t="s">
        <v>286</v>
      </c>
      <c r="B31" s="260"/>
      <c r="C31" s="260"/>
      <c r="D31" s="276"/>
      <c r="E31" s="19" t="s">
        <v>161</v>
      </c>
      <c r="F31" s="257" t="s">
        <v>189</v>
      </c>
      <c r="G31" s="6" t="s">
        <v>2</v>
      </c>
      <c r="H31" s="14">
        <v>61200</v>
      </c>
      <c r="I31" s="14">
        <f>H31*(1-$I$28)</f>
        <v>61200</v>
      </c>
      <c r="J31" s="21" t="s">
        <v>156</v>
      </c>
    </row>
    <row r="32" spans="1:10" s="4" customFormat="1" ht="54.95" customHeight="1" thickBot="1">
      <c r="A32" s="259" t="s">
        <v>160</v>
      </c>
      <c r="B32" s="259"/>
      <c r="C32" s="259"/>
      <c r="D32" s="278"/>
      <c r="E32" s="20" t="s">
        <v>36</v>
      </c>
      <c r="F32" s="258"/>
      <c r="G32" s="8" t="s">
        <v>2</v>
      </c>
      <c r="H32" s="24">
        <v>88900</v>
      </c>
      <c r="I32" s="56">
        <f>H32*(1-$I$28)</f>
        <v>88900</v>
      </c>
      <c r="J32" s="13" t="s">
        <v>156</v>
      </c>
    </row>
    <row r="33" spans="1:10" s="10" customFormat="1" ht="30" customHeight="1" thickTop="1">
      <c r="A33" s="267" t="s">
        <v>37</v>
      </c>
      <c r="B33" s="268"/>
      <c r="C33" s="268"/>
      <c r="D33" s="268"/>
      <c r="E33" s="268"/>
      <c r="F33" s="268"/>
      <c r="G33" s="268"/>
      <c r="H33" s="268"/>
      <c r="I33" s="47">
        <v>0</v>
      </c>
      <c r="J33" s="49"/>
    </row>
    <row r="34" spans="1:10" s="4" customFormat="1" ht="30" customHeight="1">
      <c r="A34" s="260" t="s">
        <v>38</v>
      </c>
      <c r="B34" s="260"/>
      <c r="C34" s="260"/>
      <c r="D34" s="276"/>
      <c r="E34" s="19" t="s">
        <v>42</v>
      </c>
      <c r="F34" s="257" t="s">
        <v>190</v>
      </c>
      <c r="G34" s="6" t="s">
        <v>2</v>
      </c>
      <c r="H34" s="14">
        <v>133000</v>
      </c>
      <c r="I34" s="14">
        <f>H34*(1-$I$33)</f>
        <v>133000</v>
      </c>
      <c r="J34" s="21" t="s">
        <v>156</v>
      </c>
    </row>
    <row r="35" spans="1:10" s="4" customFormat="1" ht="30" customHeight="1">
      <c r="A35" s="260" t="s">
        <v>39</v>
      </c>
      <c r="B35" s="260"/>
      <c r="C35" s="260"/>
      <c r="D35" s="277"/>
      <c r="E35" s="19" t="s">
        <v>43</v>
      </c>
      <c r="F35" s="275"/>
      <c r="G35" s="6" t="s">
        <v>2</v>
      </c>
      <c r="H35" s="14">
        <v>174000</v>
      </c>
      <c r="I35" s="14">
        <f>H35*(1-$I$33)</f>
        <v>174000</v>
      </c>
      <c r="J35" s="21" t="s">
        <v>156</v>
      </c>
    </row>
    <row r="36" spans="1:10" s="4" customFormat="1" ht="30" customHeight="1">
      <c r="A36" s="260" t="s">
        <v>40</v>
      </c>
      <c r="B36" s="260"/>
      <c r="C36" s="260"/>
      <c r="D36" s="277"/>
      <c r="E36" s="19" t="s">
        <v>44</v>
      </c>
      <c r="F36" s="275"/>
      <c r="G36" s="6" t="s">
        <v>2</v>
      </c>
      <c r="H36" s="14">
        <v>250000</v>
      </c>
      <c r="I36" s="14">
        <f>H36*(1-$I$33)</f>
        <v>250000</v>
      </c>
      <c r="J36" s="21" t="s">
        <v>156</v>
      </c>
    </row>
    <row r="37" spans="1:10" s="4" customFormat="1" ht="30" customHeight="1" thickBot="1">
      <c r="A37" s="259" t="s">
        <v>41</v>
      </c>
      <c r="B37" s="259"/>
      <c r="C37" s="259"/>
      <c r="D37" s="278"/>
      <c r="E37" s="20" t="s">
        <v>45</v>
      </c>
      <c r="F37" s="258"/>
      <c r="G37" s="8" t="s">
        <v>2</v>
      </c>
      <c r="H37" s="24">
        <v>323000</v>
      </c>
      <c r="I37" s="14">
        <f>H37*(1-$I$33)</f>
        <v>323000</v>
      </c>
      <c r="J37" s="13" t="s">
        <v>156</v>
      </c>
    </row>
    <row r="38" spans="1:10" s="10" customFormat="1" ht="35.25" customHeight="1" thickTop="1">
      <c r="A38" s="261" t="s">
        <v>46</v>
      </c>
      <c r="B38" s="262"/>
      <c r="C38" s="262"/>
      <c r="D38" s="262"/>
      <c r="E38" s="262"/>
      <c r="F38" s="262"/>
      <c r="G38" s="262"/>
      <c r="H38" s="262"/>
      <c r="I38" s="262"/>
      <c r="J38" s="263"/>
    </row>
    <row r="39" spans="1:10" s="10" customFormat="1" ht="30" customHeight="1" thickBot="1">
      <c r="A39" s="264" t="s">
        <v>47</v>
      </c>
      <c r="B39" s="265"/>
      <c r="C39" s="265"/>
      <c r="D39" s="265"/>
      <c r="E39" s="265"/>
      <c r="F39" s="265"/>
      <c r="G39" s="265"/>
      <c r="H39" s="265"/>
      <c r="I39" s="55">
        <v>0</v>
      </c>
      <c r="J39" s="62"/>
    </row>
    <row r="40" spans="1:10" s="4" customFormat="1" ht="109.5" customHeight="1" thickTop="1" thickBot="1">
      <c r="A40" s="272" t="s">
        <v>199</v>
      </c>
      <c r="B40" s="273"/>
      <c r="C40" s="274"/>
      <c r="D40" s="45"/>
      <c r="E40" s="16" t="s">
        <v>48</v>
      </c>
      <c r="F40" s="18" t="s">
        <v>191</v>
      </c>
      <c r="G40" s="8" t="s">
        <v>2</v>
      </c>
      <c r="H40" s="17">
        <v>18500</v>
      </c>
      <c r="I40" s="14">
        <f>H40*(1-$I$39)</f>
        <v>18500</v>
      </c>
      <c r="J40" s="13" t="s">
        <v>18</v>
      </c>
    </row>
    <row r="41" spans="1:10" s="10" customFormat="1" ht="35.25" customHeight="1" thickTop="1">
      <c r="A41" s="261" t="s">
        <v>297</v>
      </c>
      <c r="B41" s="262"/>
      <c r="C41" s="262"/>
      <c r="D41" s="262"/>
      <c r="E41" s="262"/>
      <c r="F41" s="262"/>
      <c r="G41" s="262"/>
      <c r="H41" s="262"/>
      <c r="I41" s="262"/>
      <c r="J41" s="263"/>
    </row>
    <row r="42" spans="1:10" s="10" customFormat="1" ht="30" customHeight="1" thickBot="1">
      <c r="A42" s="264" t="s">
        <v>278</v>
      </c>
      <c r="B42" s="265"/>
      <c r="C42" s="265"/>
      <c r="D42" s="265"/>
      <c r="E42" s="265"/>
      <c r="F42" s="265"/>
      <c r="G42" s="265"/>
      <c r="H42" s="265"/>
      <c r="I42" s="55"/>
      <c r="J42" s="62"/>
    </row>
    <row r="43" spans="1:10" s="4" customFormat="1" ht="30" customHeight="1" thickTop="1">
      <c r="A43" s="266" t="s">
        <v>279</v>
      </c>
      <c r="B43" s="266"/>
      <c r="C43" s="266"/>
      <c r="D43" s="294"/>
      <c r="E43" s="237" t="s">
        <v>291</v>
      </c>
      <c r="F43" s="281" t="s">
        <v>285</v>
      </c>
      <c r="G43" s="232" t="s">
        <v>2</v>
      </c>
      <c r="H43" s="233">
        <v>18200</v>
      </c>
      <c r="I43" s="233"/>
      <c r="J43" s="234" t="s">
        <v>156</v>
      </c>
    </row>
    <row r="44" spans="1:10" s="4" customFormat="1" ht="30" customHeight="1">
      <c r="A44" s="260" t="s">
        <v>280</v>
      </c>
      <c r="B44" s="260"/>
      <c r="C44" s="260"/>
      <c r="D44" s="277"/>
      <c r="E44" s="19" t="s">
        <v>292</v>
      </c>
      <c r="F44" s="282"/>
      <c r="G44" s="6" t="s">
        <v>2</v>
      </c>
      <c r="H44" s="14">
        <v>18700</v>
      </c>
      <c r="I44" s="14"/>
      <c r="J44" s="21" t="s">
        <v>156</v>
      </c>
    </row>
    <row r="45" spans="1:10" s="4" customFormat="1" ht="30" customHeight="1">
      <c r="A45" s="260" t="s">
        <v>281</v>
      </c>
      <c r="B45" s="260"/>
      <c r="C45" s="260"/>
      <c r="D45" s="277"/>
      <c r="E45" s="19" t="s">
        <v>293</v>
      </c>
      <c r="F45" s="282"/>
      <c r="G45" s="6" t="s">
        <v>2</v>
      </c>
      <c r="H45" s="14">
        <v>19600</v>
      </c>
      <c r="I45" s="14"/>
      <c r="J45" s="21" t="s">
        <v>156</v>
      </c>
    </row>
    <row r="46" spans="1:10" s="4" customFormat="1" ht="30" customHeight="1">
      <c r="A46" s="260" t="s">
        <v>282</v>
      </c>
      <c r="B46" s="260"/>
      <c r="C46" s="260"/>
      <c r="D46" s="277"/>
      <c r="E46" s="19" t="s">
        <v>294</v>
      </c>
      <c r="F46" s="282"/>
      <c r="G46" s="6" t="s">
        <v>2</v>
      </c>
      <c r="H46" s="23">
        <v>20700</v>
      </c>
      <c r="I46" s="14"/>
      <c r="J46" s="21" t="s">
        <v>156</v>
      </c>
    </row>
    <row r="47" spans="1:10" s="4" customFormat="1" ht="30" customHeight="1">
      <c r="A47" s="260" t="s">
        <v>283</v>
      </c>
      <c r="B47" s="260"/>
      <c r="C47" s="260"/>
      <c r="D47" s="277"/>
      <c r="E47" s="19" t="s">
        <v>295</v>
      </c>
      <c r="F47" s="282"/>
      <c r="G47" s="6" t="s">
        <v>2</v>
      </c>
      <c r="H47" s="23">
        <v>21900</v>
      </c>
      <c r="I47" s="14"/>
      <c r="J47" s="21" t="s">
        <v>156</v>
      </c>
    </row>
    <row r="48" spans="1:10" s="4" customFormat="1" ht="30" customHeight="1" thickBot="1">
      <c r="A48" s="278" t="s">
        <v>284</v>
      </c>
      <c r="B48" s="278"/>
      <c r="C48" s="278"/>
      <c r="D48" s="278"/>
      <c r="E48" s="19" t="s">
        <v>296</v>
      </c>
      <c r="F48" s="283"/>
      <c r="G48" s="22" t="s">
        <v>2</v>
      </c>
      <c r="H48" s="235">
        <v>23000</v>
      </c>
      <c r="I48" s="38"/>
      <c r="J48" s="236" t="s">
        <v>156</v>
      </c>
    </row>
    <row r="49" spans="1:10" s="4" customFormat="1" ht="35.25" customHeight="1" thickTop="1">
      <c r="A49" s="261" t="s">
        <v>298</v>
      </c>
      <c r="B49" s="262"/>
      <c r="C49" s="262"/>
      <c r="D49" s="262"/>
      <c r="E49" s="262"/>
      <c r="F49" s="262"/>
      <c r="G49" s="262"/>
      <c r="H49" s="262"/>
      <c r="I49" s="262"/>
      <c r="J49" s="263"/>
    </row>
    <row r="50" spans="1:10" s="10" customFormat="1" ht="30" customHeight="1">
      <c r="A50" s="279" t="s">
        <v>49</v>
      </c>
      <c r="B50" s="280"/>
      <c r="C50" s="280"/>
      <c r="D50" s="280"/>
      <c r="E50" s="280"/>
      <c r="F50" s="280"/>
      <c r="G50" s="280"/>
      <c r="H50" s="280"/>
      <c r="I50" s="47">
        <v>0</v>
      </c>
      <c r="J50" s="53"/>
    </row>
    <row r="51" spans="1:10" s="10" customFormat="1" ht="30" customHeight="1">
      <c r="A51" s="260" t="s">
        <v>50</v>
      </c>
      <c r="B51" s="260"/>
      <c r="C51" s="260"/>
      <c r="D51" s="276"/>
      <c r="E51" s="19" t="s">
        <v>55</v>
      </c>
      <c r="F51" s="257" t="s">
        <v>192</v>
      </c>
      <c r="G51" s="6" t="s">
        <v>2</v>
      </c>
      <c r="H51" s="14">
        <v>52800</v>
      </c>
      <c r="I51" s="14">
        <f>H51*(1-$I$50)</f>
        <v>52800</v>
      </c>
      <c r="J51" s="21" t="s">
        <v>18</v>
      </c>
    </row>
    <row r="52" spans="1:10" s="10" customFormat="1" ht="30" customHeight="1">
      <c r="A52" s="260" t="s">
        <v>51</v>
      </c>
      <c r="B52" s="260"/>
      <c r="C52" s="260"/>
      <c r="D52" s="277"/>
      <c r="E52" s="19" t="s">
        <v>56</v>
      </c>
      <c r="F52" s="275"/>
      <c r="G52" s="6" t="s">
        <v>2</v>
      </c>
      <c r="H52" s="14">
        <v>56300</v>
      </c>
      <c r="I52" s="14">
        <f t="shared" ref="I52:I57" si="1">H52*(1-$I$50)</f>
        <v>56300</v>
      </c>
      <c r="J52" s="21" t="s">
        <v>18</v>
      </c>
    </row>
    <row r="53" spans="1:10" s="10" customFormat="1" ht="30" customHeight="1">
      <c r="A53" s="260" t="s">
        <v>52</v>
      </c>
      <c r="B53" s="260"/>
      <c r="C53" s="260"/>
      <c r="D53" s="277"/>
      <c r="E53" s="19" t="s">
        <v>57</v>
      </c>
      <c r="F53" s="275"/>
      <c r="G53" s="6" t="s">
        <v>2</v>
      </c>
      <c r="H53" s="14">
        <v>64500</v>
      </c>
      <c r="I53" s="14">
        <f t="shared" si="1"/>
        <v>64500</v>
      </c>
      <c r="J53" s="21" t="s">
        <v>156</v>
      </c>
    </row>
    <row r="54" spans="1:10" s="5" customFormat="1" ht="30" customHeight="1">
      <c r="A54" s="260" t="s">
        <v>53</v>
      </c>
      <c r="B54" s="260"/>
      <c r="C54" s="260"/>
      <c r="D54" s="277"/>
      <c r="E54" s="19" t="s">
        <v>58</v>
      </c>
      <c r="F54" s="275"/>
      <c r="G54" s="6" t="s">
        <v>2</v>
      </c>
      <c r="H54" s="14">
        <v>67700</v>
      </c>
      <c r="I54" s="14">
        <f t="shared" si="1"/>
        <v>67700</v>
      </c>
      <c r="J54" s="21" t="s">
        <v>156</v>
      </c>
    </row>
    <row r="55" spans="1:10" s="5" customFormat="1" ht="30" customHeight="1" thickBot="1">
      <c r="A55" s="259" t="s">
        <v>54</v>
      </c>
      <c r="B55" s="259"/>
      <c r="C55" s="259"/>
      <c r="D55" s="278"/>
      <c r="E55" s="20" t="s">
        <v>59</v>
      </c>
      <c r="F55" s="258"/>
      <c r="G55" s="8" t="s">
        <v>2</v>
      </c>
      <c r="H55" s="24">
        <v>73900</v>
      </c>
      <c r="I55" s="39">
        <f t="shared" si="1"/>
        <v>73900</v>
      </c>
      <c r="J55" s="13" t="s">
        <v>156</v>
      </c>
    </row>
    <row r="56" spans="1:10" s="4" customFormat="1" ht="38.25" customHeight="1" thickTop="1">
      <c r="A56" s="260" t="s">
        <v>87</v>
      </c>
      <c r="B56" s="260"/>
      <c r="C56" s="260"/>
      <c r="D56" s="276"/>
      <c r="E56" s="15" t="s">
        <v>89</v>
      </c>
      <c r="F56" s="257" t="s">
        <v>145</v>
      </c>
      <c r="G56" s="6" t="s">
        <v>2</v>
      </c>
      <c r="H56" s="14">
        <v>22900</v>
      </c>
      <c r="I56" s="14">
        <f t="shared" si="1"/>
        <v>22900</v>
      </c>
      <c r="J56" s="21" t="s">
        <v>18</v>
      </c>
    </row>
    <row r="57" spans="1:10" s="4" customFormat="1" ht="38.25" customHeight="1" thickBot="1">
      <c r="A57" s="259" t="s">
        <v>88</v>
      </c>
      <c r="B57" s="259"/>
      <c r="C57" s="259"/>
      <c r="D57" s="278"/>
      <c r="E57" s="25" t="s">
        <v>90</v>
      </c>
      <c r="F57" s="258"/>
      <c r="G57" s="8" t="s">
        <v>2</v>
      </c>
      <c r="H57" s="24">
        <v>26800</v>
      </c>
      <c r="I57" s="39">
        <f t="shared" si="1"/>
        <v>26800</v>
      </c>
      <c r="J57" s="13" t="s">
        <v>156</v>
      </c>
    </row>
    <row r="58" spans="1:10" s="5" customFormat="1" ht="30" customHeight="1" thickTop="1">
      <c r="A58" s="261" t="s">
        <v>91</v>
      </c>
      <c r="B58" s="262"/>
      <c r="C58" s="262"/>
      <c r="D58" s="262"/>
      <c r="E58" s="262"/>
      <c r="F58" s="262"/>
      <c r="G58" s="262"/>
      <c r="H58" s="262"/>
      <c r="I58" s="47">
        <v>0</v>
      </c>
      <c r="J58" s="49"/>
    </row>
    <row r="59" spans="1:10" s="10" customFormat="1" ht="30" customHeight="1">
      <c r="A59" s="260" t="s">
        <v>60</v>
      </c>
      <c r="B59" s="260"/>
      <c r="C59" s="260"/>
      <c r="D59" s="276"/>
      <c r="E59" s="19" t="s">
        <v>70</v>
      </c>
      <c r="F59" s="35" t="s">
        <v>65</v>
      </c>
      <c r="G59" s="6" t="s">
        <v>2</v>
      </c>
      <c r="H59" s="14">
        <v>3180</v>
      </c>
      <c r="I59" s="14">
        <f t="shared" ref="I59:I69" si="2">H59*(1-$I$58)</f>
        <v>3180</v>
      </c>
      <c r="J59" s="21" t="s">
        <v>18</v>
      </c>
    </row>
    <row r="60" spans="1:10" s="10" customFormat="1" ht="30" customHeight="1">
      <c r="A60" s="260" t="s">
        <v>61</v>
      </c>
      <c r="B60" s="260"/>
      <c r="C60" s="260"/>
      <c r="D60" s="277"/>
      <c r="E60" s="19" t="s">
        <v>71</v>
      </c>
      <c r="F60" s="35" t="s">
        <v>66</v>
      </c>
      <c r="G60" s="6" t="s">
        <v>2</v>
      </c>
      <c r="H60" s="14">
        <v>3380</v>
      </c>
      <c r="I60" s="14">
        <f t="shared" si="2"/>
        <v>3380</v>
      </c>
      <c r="J60" s="21" t="s">
        <v>18</v>
      </c>
    </row>
    <row r="61" spans="1:10" s="10" customFormat="1" ht="30" customHeight="1">
      <c r="A61" s="260" t="s">
        <v>62</v>
      </c>
      <c r="B61" s="260"/>
      <c r="C61" s="260"/>
      <c r="D61" s="277"/>
      <c r="E61" s="19" t="s">
        <v>72</v>
      </c>
      <c r="F61" s="35" t="s">
        <v>67</v>
      </c>
      <c r="G61" s="6" t="s">
        <v>2</v>
      </c>
      <c r="H61" s="14">
        <v>3680</v>
      </c>
      <c r="I61" s="14">
        <f t="shared" si="2"/>
        <v>3680</v>
      </c>
      <c r="J61" s="21" t="s">
        <v>156</v>
      </c>
    </row>
    <row r="62" spans="1:10" s="5" customFormat="1" ht="30" customHeight="1">
      <c r="A62" s="260" t="s">
        <v>63</v>
      </c>
      <c r="B62" s="260"/>
      <c r="C62" s="260"/>
      <c r="D62" s="277"/>
      <c r="E62" s="19" t="s">
        <v>73</v>
      </c>
      <c r="F62" s="35" t="s">
        <v>68</v>
      </c>
      <c r="G62" s="6" t="s">
        <v>2</v>
      </c>
      <c r="H62" s="14">
        <v>3980</v>
      </c>
      <c r="I62" s="14">
        <f t="shared" si="2"/>
        <v>3980</v>
      </c>
      <c r="J62" s="21" t="s">
        <v>156</v>
      </c>
    </row>
    <row r="63" spans="1:10" s="5" customFormat="1" ht="30" customHeight="1">
      <c r="A63" s="260" t="s">
        <v>64</v>
      </c>
      <c r="B63" s="260"/>
      <c r="C63" s="260"/>
      <c r="D63" s="293"/>
      <c r="E63" s="19" t="s">
        <v>74</v>
      </c>
      <c r="F63" s="35" t="s">
        <v>69</v>
      </c>
      <c r="G63" s="6" t="s">
        <v>2</v>
      </c>
      <c r="H63" s="23">
        <v>4280</v>
      </c>
      <c r="I63" s="14">
        <f t="shared" si="2"/>
        <v>4280</v>
      </c>
      <c r="J63" s="21" t="s">
        <v>156</v>
      </c>
    </row>
    <row r="64" spans="1:10" s="5" customFormat="1" ht="30" customHeight="1">
      <c r="A64" s="260" t="s">
        <v>79</v>
      </c>
      <c r="B64" s="260"/>
      <c r="C64" s="260"/>
      <c r="D64" s="276"/>
      <c r="E64" s="36" t="s">
        <v>75</v>
      </c>
      <c r="F64" s="35" t="s">
        <v>83</v>
      </c>
      <c r="G64" s="7" t="s">
        <v>2</v>
      </c>
      <c r="H64" s="14">
        <v>2500</v>
      </c>
      <c r="I64" s="14">
        <f t="shared" si="2"/>
        <v>2500</v>
      </c>
      <c r="J64" s="21" t="s">
        <v>156</v>
      </c>
    </row>
    <row r="65" spans="1:10" s="5" customFormat="1" ht="30" customHeight="1">
      <c r="A65" s="260" t="s">
        <v>80</v>
      </c>
      <c r="B65" s="260"/>
      <c r="C65" s="260"/>
      <c r="D65" s="277"/>
      <c r="E65" s="19" t="s">
        <v>76</v>
      </c>
      <c r="F65" s="35" t="s">
        <v>84</v>
      </c>
      <c r="G65" s="6" t="s">
        <v>2</v>
      </c>
      <c r="H65" s="23">
        <v>2800</v>
      </c>
      <c r="I65" s="14">
        <f t="shared" si="2"/>
        <v>2800</v>
      </c>
      <c r="J65" s="21" t="s">
        <v>156</v>
      </c>
    </row>
    <row r="66" spans="1:10" s="4" customFormat="1" ht="30" customHeight="1">
      <c r="A66" s="260" t="s">
        <v>81</v>
      </c>
      <c r="B66" s="260"/>
      <c r="C66" s="260"/>
      <c r="D66" s="277"/>
      <c r="E66" s="19" t="s">
        <v>77</v>
      </c>
      <c r="F66" s="35" t="s">
        <v>85</v>
      </c>
      <c r="G66" s="7" t="s">
        <v>2</v>
      </c>
      <c r="H66" s="14">
        <v>2500</v>
      </c>
      <c r="I66" s="14">
        <f t="shared" si="2"/>
        <v>2500</v>
      </c>
      <c r="J66" s="21" t="s">
        <v>156</v>
      </c>
    </row>
    <row r="67" spans="1:10" ht="30" customHeight="1" thickBot="1">
      <c r="A67" s="259" t="s">
        <v>82</v>
      </c>
      <c r="B67" s="259"/>
      <c r="C67" s="259"/>
      <c r="D67" s="278"/>
      <c r="E67" s="20" t="s">
        <v>78</v>
      </c>
      <c r="F67" s="18" t="s">
        <v>86</v>
      </c>
      <c r="G67" s="8" t="s">
        <v>2</v>
      </c>
      <c r="H67" s="24">
        <v>2800</v>
      </c>
      <c r="I67" s="39">
        <f t="shared" si="2"/>
        <v>2800</v>
      </c>
      <c r="J67" s="13" t="s">
        <v>156</v>
      </c>
    </row>
    <row r="68" spans="1:10" s="5" customFormat="1" ht="38.25" customHeight="1" thickTop="1">
      <c r="A68" s="293" t="s">
        <v>92</v>
      </c>
      <c r="B68" s="293"/>
      <c r="C68" s="293"/>
      <c r="D68" s="277"/>
      <c r="E68" s="36" t="s">
        <v>94</v>
      </c>
      <c r="F68" s="37" t="s">
        <v>97</v>
      </c>
      <c r="G68" s="7" t="s">
        <v>2</v>
      </c>
      <c r="H68" s="38">
        <v>3550</v>
      </c>
      <c r="I68" s="38">
        <f t="shared" si="2"/>
        <v>3550</v>
      </c>
      <c r="J68" s="11" t="s">
        <v>156</v>
      </c>
    </row>
    <row r="69" spans="1:10" s="5" customFormat="1" ht="38.25" customHeight="1" thickBot="1">
      <c r="A69" s="259" t="s">
        <v>93</v>
      </c>
      <c r="B69" s="259"/>
      <c r="C69" s="259"/>
      <c r="D69" s="278"/>
      <c r="E69" s="20" t="s">
        <v>95</v>
      </c>
      <c r="F69" s="18" t="s">
        <v>96</v>
      </c>
      <c r="G69" s="8" t="s">
        <v>2</v>
      </c>
      <c r="H69" s="24">
        <v>4450</v>
      </c>
      <c r="I69" s="39">
        <f t="shared" si="2"/>
        <v>4450</v>
      </c>
      <c r="J69" s="13" t="s">
        <v>156</v>
      </c>
    </row>
    <row r="70" spans="1:10" ht="35.25" customHeight="1" thickTop="1">
      <c r="A70" s="261" t="s">
        <v>299</v>
      </c>
      <c r="B70" s="262"/>
      <c r="C70" s="262"/>
      <c r="D70" s="262"/>
      <c r="E70" s="262"/>
      <c r="F70" s="262"/>
      <c r="G70" s="262"/>
      <c r="H70" s="262"/>
      <c r="I70" s="47">
        <v>0</v>
      </c>
      <c r="J70" s="49"/>
    </row>
    <row r="71" spans="1:10" ht="84.75" customHeight="1">
      <c r="A71" s="260" t="s">
        <v>255</v>
      </c>
      <c r="B71" s="260"/>
      <c r="C71" s="260"/>
      <c r="D71" s="225"/>
      <c r="E71" s="15" t="s">
        <v>255</v>
      </c>
      <c r="F71" s="35" t="s">
        <v>263</v>
      </c>
      <c r="G71" s="6" t="s">
        <v>2</v>
      </c>
      <c r="H71" s="14">
        <v>2750</v>
      </c>
      <c r="I71" s="14">
        <f t="shared" ref="I71:I76" si="3">H71*(1-$I$70)</f>
        <v>2750</v>
      </c>
      <c r="J71" s="21" t="s">
        <v>251</v>
      </c>
    </row>
    <row r="72" spans="1:10" ht="84.75" customHeight="1">
      <c r="A72" s="260" t="s">
        <v>259</v>
      </c>
      <c r="B72" s="260"/>
      <c r="C72" s="260"/>
      <c r="D72" s="226"/>
      <c r="E72" s="15" t="s">
        <v>259</v>
      </c>
      <c r="F72" s="42" t="s">
        <v>256</v>
      </c>
      <c r="G72" s="6" t="s">
        <v>2</v>
      </c>
      <c r="H72" s="14">
        <v>790</v>
      </c>
      <c r="I72" s="229">
        <f>H72*(1-$I$70)</f>
        <v>790</v>
      </c>
      <c r="J72" s="21" t="s">
        <v>251</v>
      </c>
    </row>
    <row r="73" spans="1:10" ht="84.75" customHeight="1">
      <c r="A73" s="260" t="s">
        <v>260</v>
      </c>
      <c r="B73" s="260"/>
      <c r="C73" s="260"/>
      <c r="D73" s="226"/>
      <c r="E73" s="15" t="s">
        <v>260</v>
      </c>
      <c r="F73" s="42" t="s">
        <v>257</v>
      </c>
      <c r="G73" s="6" t="s">
        <v>2</v>
      </c>
      <c r="H73" s="14">
        <v>2440</v>
      </c>
      <c r="I73" s="229">
        <f t="shared" si="3"/>
        <v>2440</v>
      </c>
      <c r="J73" s="21" t="s">
        <v>251</v>
      </c>
    </row>
    <row r="74" spans="1:10" ht="84.75" customHeight="1">
      <c r="A74" s="260" t="s">
        <v>261</v>
      </c>
      <c r="B74" s="260"/>
      <c r="C74" s="260"/>
      <c r="D74" s="226"/>
      <c r="E74" s="15" t="s">
        <v>252</v>
      </c>
      <c r="F74" s="42" t="s">
        <v>258</v>
      </c>
      <c r="G74" s="6" t="s">
        <v>2</v>
      </c>
      <c r="H74" s="14">
        <v>6982</v>
      </c>
      <c r="I74" s="229">
        <f t="shared" si="3"/>
        <v>6982</v>
      </c>
      <c r="J74" s="21" t="s">
        <v>250</v>
      </c>
    </row>
    <row r="75" spans="1:10" ht="84.75" customHeight="1">
      <c r="A75" s="260" t="s">
        <v>262</v>
      </c>
      <c r="B75" s="260"/>
      <c r="C75" s="260"/>
      <c r="D75" s="226"/>
      <c r="E75" s="15" t="s">
        <v>253</v>
      </c>
      <c r="F75" s="42" t="s">
        <v>265</v>
      </c>
      <c r="G75" s="6" t="s">
        <v>2</v>
      </c>
      <c r="H75" s="14">
        <v>649</v>
      </c>
      <c r="I75" s="229">
        <f t="shared" si="3"/>
        <v>649</v>
      </c>
      <c r="J75" s="21" t="s">
        <v>251</v>
      </c>
    </row>
    <row r="76" spans="1:10" ht="84.75" customHeight="1">
      <c r="A76" s="260" t="s">
        <v>254</v>
      </c>
      <c r="B76" s="260"/>
      <c r="C76" s="260"/>
      <c r="D76" s="225"/>
      <c r="E76" s="15" t="s">
        <v>254</v>
      </c>
      <c r="F76" s="35" t="s">
        <v>264</v>
      </c>
      <c r="G76" s="6" t="s">
        <v>2</v>
      </c>
      <c r="H76" s="14">
        <v>4250</v>
      </c>
      <c r="I76" s="14">
        <f t="shared" si="3"/>
        <v>4250</v>
      </c>
      <c r="J76" s="21" t="s">
        <v>251</v>
      </c>
    </row>
    <row r="77" spans="1:10" ht="84.75" customHeight="1">
      <c r="A77" s="260" t="s">
        <v>287</v>
      </c>
      <c r="B77" s="260"/>
      <c r="C77" s="260"/>
      <c r="D77" s="227"/>
      <c r="E77" s="15" t="s">
        <v>287</v>
      </c>
      <c r="F77" s="35" t="s">
        <v>289</v>
      </c>
      <c r="G77" s="6" t="s">
        <v>2</v>
      </c>
      <c r="H77" s="14">
        <v>2752</v>
      </c>
      <c r="I77" s="14">
        <f t="shared" ref="I77" si="4">H77*(1-$I$70)</f>
        <v>2752</v>
      </c>
      <c r="J77" s="21" t="s">
        <v>251</v>
      </c>
    </row>
    <row r="78" spans="1:10" ht="94.5" customHeight="1" thickBot="1">
      <c r="A78" s="259" t="s">
        <v>288</v>
      </c>
      <c r="B78" s="259"/>
      <c r="C78" s="259"/>
      <c r="D78" s="241"/>
      <c r="E78" s="25" t="s">
        <v>288</v>
      </c>
      <c r="F78" s="18" t="s">
        <v>290</v>
      </c>
      <c r="G78" s="8" t="s">
        <v>2</v>
      </c>
      <c r="H78" s="39">
        <v>2752</v>
      </c>
      <c r="I78" s="39">
        <f t="shared" ref="I78:I80" si="5">H78*(1-$I$70)</f>
        <v>2752</v>
      </c>
      <c r="J78" s="13" t="s">
        <v>251</v>
      </c>
    </row>
    <row r="79" spans="1:10" ht="99" customHeight="1" thickTop="1" thickBot="1">
      <c r="A79" s="252" t="s">
        <v>302</v>
      </c>
      <c r="B79" s="253"/>
      <c r="C79" s="254"/>
      <c r="D79" s="245"/>
      <c r="E79" s="246" t="s">
        <v>303</v>
      </c>
      <c r="F79" s="247" t="s">
        <v>304</v>
      </c>
      <c r="G79" s="248" t="s">
        <v>2</v>
      </c>
      <c r="H79" s="249">
        <v>468</v>
      </c>
      <c r="I79" s="249">
        <f t="shared" si="5"/>
        <v>468</v>
      </c>
      <c r="J79" s="250" t="s">
        <v>251</v>
      </c>
    </row>
    <row r="80" spans="1:10" ht="108.75" customHeight="1" thickTop="1" thickBot="1">
      <c r="A80" s="251" t="s">
        <v>305</v>
      </c>
      <c r="B80" s="251"/>
      <c r="C80" s="251"/>
      <c r="D80" s="245"/>
      <c r="E80" s="246" t="s">
        <v>306</v>
      </c>
      <c r="F80" s="247" t="s">
        <v>307</v>
      </c>
      <c r="G80" s="248" t="s">
        <v>2</v>
      </c>
      <c r="H80" s="249">
        <v>275</v>
      </c>
      <c r="I80" s="249">
        <f t="shared" si="5"/>
        <v>275</v>
      </c>
      <c r="J80" s="250" t="s">
        <v>251</v>
      </c>
    </row>
    <row r="81" spans="1:10" ht="45.75" thickTop="1" thickBot="1">
      <c r="A81" s="255" t="s">
        <v>308</v>
      </c>
      <c r="B81" s="256"/>
      <c r="C81" s="256"/>
      <c r="D81" s="256"/>
      <c r="E81" s="256"/>
      <c r="F81" s="256"/>
      <c r="G81" s="256"/>
      <c r="H81" s="256"/>
      <c r="I81" s="256"/>
      <c r="J81" s="256"/>
    </row>
    <row r="82" spans="1:10" ht="99" customHeight="1" thickTop="1" thickBot="1">
      <c r="A82" s="251" t="s">
        <v>309</v>
      </c>
      <c r="B82" s="251"/>
      <c r="C82" s="251"/>
      <c r="D82" s="245"/>
      <c r="E82" s="246" t="s">
        <v>310</v>
      </c>
      <c r="F82" s="247" t="s">
        <v>311</v>
      </c>
      <c r="G82" s="248" t="s">
        <v>2</v>
      </c>
      <c r="H82" s="249">
        <v>493</v>
      </c>
      <c r="I82" s="249">
        <v>493</v>
      </c>
      <c r="J82" s="250" t="s">
        <v>251</v>
      </c>
    </row>
    <row r="83" spans="1:10" ht="87.75" customHeight="1" thickTop="1" thickBot="1">
      <c r="A83" s="251" t="s">
        <v>312</v>
      </c>
      <c r="B83" s="251"/>
      <c r="C83" s="251"/>
      <c r="D83" s="245"/>
      <c r="E83" s="246" t="s">
        <v>313</v>
      </c>
      <c r="F83" s="247" t="s">
        <v>314</v>
      </c>
      <c r="G83" s="248" t="s">
        <v>2</v>
      </c>
      <c r="H83" s="249">
        <v>825</v>
      </c>
      <c r="I83" s="249">
        <v>825</v>
      </c>
      <c r="J83" s="250" t="s">
        <v>251</v>
      </c>
    </row>
    <row r="84" spans="1:10" ht="96" customHeight="1" thickTop="1" thickBot="1">
      <c r="A84" s="251" t="s">
        <v>315</v>
      </c>
      <c r="B84" s="251"/>
      <c r="C84" s="251"/>
      <c r="D84" s="245"/>
      <c r="E84" s="246" t="s">
        <v>316</v>
      </c>
      <c r="F84" s="247" t="s">
        <v>317</v>
      </c>
      <c r="G84" s="248" t="s">
        <v>2</v>
      </c>
      <c r="H84" s="249">
        <v>825</v>
      </c>
      <c r="I84" s="249">
        <v>825</v>
      </c>
      <c r="J84" s="250" t="s">
        <v>251</v>
      </c>
    </row>
    <row r="85" spans="1:10" ht="106.5" customHeight="1" thickTop="1" thickBot="1">
      <c r="A85" s="251" t="s">
        <v>318</v>
      </c>
      <c r="B85" s="251"/>
      <c r="C85" s="251"/>
      <c r="D85" s="245"/>
      <c r="E85" s="246" t="s">
        <v>319</v>
      </c>
      <c r="F85" s="247" t="s">
        <v>320</v>
      </c>
      <c r="G85" s="248" t="s">
        <v>2</v>
      </c>
      <c r="H85" s="249">
        <v>1155</v>
      </c>
      <c r="I85" s="249">
        <v>1155</v>
      </c>
      <c r="J85" s="250" t="s">
        <v>251</v>
      </c>
    </row>
    <row r="86" spans="1:10" ht="15.75" thickTop="1">
      <c r="G86" s="1"/>
      <c r="H86" s="1"/>
      <c r="I86" s="1"/>
      <c r="J86" s="1"/>
    </row>
  </sheetData>
  <mergeCells count="106">
    <mergeCell ref="A60:C60"/>
    <mergeCell ref="A62:C62"/>
    <mergeCell ref="A63:C63"/>
    <mergeCell ref="A64:C64"/>
    <mergeCell ref="A65:C65"/>
    <mergeCell ref="A61:C61"/>
    <mergeCell ref="A68:C68"/>
    <mergeCell ref="D56:D57"/>
    <mergeCell ref="A56:C56"/>
    <mergeCell ref="A58:H58"/>
    <mergeCell ref="A59:C59"/>
    <mergeCell ref="E1:F1"/>
    <mergeCell ref="E2:F2"/>
    <mergeCell ref="E3:F3"/>
    <mergeCell ref="A9:C9"/>
    <mergeCell ref="A20:C20"/>
    <mergeCell ref="F9:F10"/>
    <mergeCell ref="F12:F15"/>
    <mergeCell ref="D6:D7"/>
    <mergeCell ref="D9:D10"/>
    <mergeCell ref="D12:D15"/>
    <mergeCell ref="A8:H8"/>
    <mergeCell ref="A13:C13"/>
    <mergeCell ref="A14:C14"/>
    <mergeCell ref="A10:C10"/>
    <mergeCell ref="A12:C12"/>
    <mergeCell ref="A15:C15"/>
    <mergeCell ref="A25:C25"/>
    <mergeCell ref="F17:F20"/>
    <mergeCell ref="F22:F25"/>
    <mergeCell ref="A11:H11"/>
    <mergeCell ref="A6:C6"/>
    <mergeCell ref="A38:J38"/>
    <mergeCell ref="A40:C40"/>
    <mergeCell ref="A51:C51"/>
    <mergeCell ref="F51:F55"/>
    <mergeCell ref="A52:C52"/>
    <mergeCell ref="A54:C54"/>
    <mergeCell ref="A55:C55"/>
    <mergeCell ref="D51:D55"/>
    <mergeCell ref="A49:J49"/>
    <mergeCell ref="A50:H50"/>
    <mergeCell ref="A39:H39"/>
    <mergeCell ref="F43:F48"/>
    <mergeCell ref="A29:C29"/>
    <mergeCell ref="A32:C32"/>
    <mergeCell ref="A31:C31"/>
    <mergeCell ref="F31:F32"/>
    <mergeCell ref="A34:C34"/>
    <mergeCell ref="F34:F37"/>
    <mergeCell ref="A35:C35"/>
    <mergeCell ref="A16:H16"/>
    <mergeCell ref="A4:H4"/>
    <mergeCell ref="A17:C17"/>
    <mergeCell ref="A23:C23"/>
    <mergeCell ref="A18:C18"/>
    <mergeCell ref="A19:C19"/>
    <mergeCell ref="A21:C21"/>
    <mergeCell ref="A22:C22"/>
    <mergeCell ref="A24:C24"/>
    <mergeCell ref="A5:C5"/>
    <mergeCell ref="F6:F7"/>
    <mergeCell ref="A7:C7"/>
    <mergeCell ref="A53:C53"/>
    <mergeCell ref="A41:J41"/>
    <mergeCell ref="A42:H42"/>
    <mergeCell ref="A43:C43"/>
    <mergeCell ref="A44:C44"/>
    <mergeCell ref="A45:C45"/>
    <mergeCell ref="A46:C46"/>
    <mergeCell ref="A28:H28"/>
    <mergeCell ref="A26:H26"/>
    <mergeCell ref="A36:C36"/>
    <mergeCell ref="A37:C37"/>
    <mergeCell ref="D31:D32"/>
    <mergeCell ref="D34:D37"/>
    <mergeCell ref="A33:H33"/>
    <mergeCell ref="A30:H30"/>
    <mergeCell ref="A27:C27"/>
    <mergeCell ref="D43:D48"/>
    <mergeCell ref="A47:C47"/>
    <mergeCell ref="A48:C48"/>
    <mergeCell ref="A84:C84"/>
    <mergeCell ref="A85:C85"/>
    <mergeCell ref="A79:C79"/>
    <mergeCell ref="A80:C80"/>
    <mergeCell ref="A81:J81"/>
    <mergeCell ref="A82:C82"/>
    <mergeCell ref="A83:C83"/>
    <mergeCell ref="F56:F57"/>
    <mergeCell ref="A57:C57"/>
    <mergeCell ref="A76:C76"/>
    <mergeCell ref="A70:H70"/>
    <mergeCell ref="A72:C72"/>
    <mergeCell ref="A73:C73"/>
    <mergeCell ref="A74:C74"/>
    <mergeCell ref="A75:C75"/>
    <mergeCell ref="A71:C71"/>
    <mergeCell ref="D59:D63"/>
    <mergeCell ref="A69:C69"/>
    <mergeCell ref="A67:C67"/>
    <mergeCell ref="D68:D69"/>
    <mergeCell ref="D64:D67"/>
    <mergeCell ref="A66:C66"/>
    <mergeCell ref="A77:C77"/>
    <mergeCell ref="A78:C78"/>
  </mergeCells>
  <pageMargins left="0.70866141732283472" right="0.70866141732283472" top="0.59055118110236227" bottom="0.59055118110236227" header="0.31496062992125984" footer="0.31496062992125984"/>
  <pageSetup paperSize="9" scale="30" orientation="portrait" r:id="rId1"/>
  <headerFooter>
    <oddFooter>&amp;C&amp;"Arial,Tučné"&amp;12Strana &amp;P/&amp;N</oddFoot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9"/>
  </sheetPr>
  <dimension ref="A1:J54"/>
  <sheetViews>
    <sheetView view="pageBreakPreview" topLeftCell="A7" zoomScale="55" zoomScaleNormal="55" zoomScaleSheetLayoutView="55" workbookViewId="0">
      <selection activeCell="M34" sqref="M34"/>
    </sheetView>
  </sheetViews>
  <sheetFormatPr defaultRowHeight="15"/>
  <cols>
    <col min="1" max="2" width="4" style="1" customWidth="1"/>
    <col min="3" max="3" width="32.5703125" style="1" customWidth="1"/>
    <col min="4" max="4" width="17.7109375" style="1" customWidth="1"/>
    <col min="5" max="5" width="21" style="1" customWidth="1"/>
    <col min="6" max="6" width="110.85546875" style="1" customWidth="1"/>
    <col min="7" max="7" width="22" style="3" customWidth="1"/>
    <col min="8" max="9" width="22.7109375" style="3" customWidth="1"/>
    <col min="10" max="10" width="17.7109375" style="9" customWidth="1"/>
    <col min="11" max="16384" width="9.140625" style="1"/>
  </cols>
  <sheetData>
    <row r="1" spans="1:10" ht="39.75" customHeight="1">
      <c r="C1" s="2"/>
      <c r="D1" s="2"/>
      <c r="E1" s="2"/>
      <c r="F1" s="308" t="s">
        <v>158</v>
      </c>
      <c r="G1" s="308"/>
    </row>
    <row r="2" spans="1:10" ht="56.25" customHeight="1">
      <c r="C2" s="2"/>
      <c r="D2" s="2"/>
      <c r="E2" s="2"/>
      <c r="F2" s="309" t="s">
        <v>159</v>
      </c>
      <c r="G2" s="309"/>
      <c r="H2" s="12"/>
      <c r="I2" s="12"/>
      <c r="J2" s="50"/>
    </row>
    <row r="3" spans="1:10" ht="39" customHeight="1" thickBot="1">
      <c r="F3" s="310" t="s">
        <v>321</v>
      </c>
      <c r="G3" s="310"/>
    </row>
    <row r="4" spans="1:10" ht="36" customHeight="1" thickTop="1">
      <c r="A4" s="261" t="s">
        <v>98</v>
      </c>
      <c r="B4" s="262"/>
      <c r="C4" s="262"/>
      <c r="D4" s="262"/>
      <c r="E4" s="262"/>
      <c r="F4" s="262"/>
      <c r="G4" s="262"/>
      <c r="H4" s="262"/>
      <c r="I4" s="44" t="s">
        <v>5</v>
      </c>
      <c r="J4" s="61"/>
    </row>
    <row r="5" spans="1:10" ht="30" customHeight="1">
      <c r="A5" s="51" t="s">
        <v>99</v>
      </c>
      <c r="B5" s="52"/>
      <c r="C5" s="52"/>
      <c r="D5" s="52"/>
      <c r="E5" s="52"/>
      <c r="F5" s="52"/>
      <c r="G5" s="52"/>
      <c r="H5" s="52"/>
      <c r="I5" s="57">
        <v>0</v>
      </c>
      <c r="J5" s="53"/>
    </row>
    <row r="6" spans="1:10" ht="103.5" customHeight="1">
      <c r="A6" s="260" t="s">
        <v>100</v>
      </c>
      <c r="B6" s="260"/>
      <c r="C6" s="260"/>
      <c r="D6" s="43"/>
      <c r="E6" s="19" t="s">
        <v>101</v>
      </c>
      <c r="F6" s="42" t="s">
        <v>102</v>
      </c>
      <c r="G6" s="6" t="s">
        <v>2</v>
      </c>
      <c r="H6" s="14">
        <v>5400</v>
      </c>
      <c r="I6" s="14">
        <f>H6*(1-$I$5)</f>
        <v>5400</v>
      </c>
      <c r="J6" s="21" t="s">
        <v>18</v>
      </c>
    </row>
    <row r="7" spans="1:10" ht="30" customHeight="1">
      <c r="A7" s="301" t="s">
        <v>103</v>
      </c>
      <c r="B7" s="302"/>
      <c r="C7" s="302"/>
      <c r="D7" s="302"/>
      <c r="E7" s="302"/>
      <c r="F7" s="302"/>
      <c r="G7" s="302"/>
      <c r="H7" s="302"/>
      <c r="I7" s="302"/>
      <c r="J7" s="303"/>
    </row>
    <row r="8" spans="1:10" ht="30" customHeight="1">
      <c r="A8" s="260" t="s">
        <v>104</v>
      </c>
      <c r="B8" s="260"/>
      <c r="C8" s="260"/>
      <c r="D8" s="276"/>
      <c r="E8" s="19" t="s">
        <v>115</v>
      </c>
      <c r="F8" s="296" t="s">
        <v>193</v>
      </c>
      <c r="G8" s="6" t="s">
        <v>2</v>
      </c>
      <c r="H8" s="14">
        <v>9200</v>
      </c>
      <c r="I8" s="14">
        <f t="shared" ref="I8:I18" si="0">H8*(1-$I$5)</f>
        <v>9200</v>
      </c>
      <c r="J8" s="21" t="s">
        <v>18</v>
      </c>
    </row>
    <row r="9" spans="1:10" ht="30" customHeight="1">
      <c r="A9" s="260" t="s">
        <v>114</v>
      </c>
      <c r="B9" s="260"/>
      <c r="C9" s="260"/>
      <c r="D9" s="277"/>
      <c r="E9" s="19"/>
      <c r="F9" s="297"/>
      <c r="G9" s="6" t="s">
        <v>2</v>
      </c>
      <c r="H9" s="14">
        <v>10100</v>
      </c>
      <c r="I9" s="14">
        <f t="shared" si="0"/>
        <v>10100</v>
      </c>
      <c r="J9" s="21" t="s">
        <v>18</v>
      </c>
    </row>
    <row r="10" spans="1:10" ht="30" customHeight="1">
      <c r="A10" s="260" t="s">
        <v>105</v>
      </c>
      <c r="B10" s="260"/>
      <c r="C10" s="260"/>
      <c r="D10" s="277"/>
      <c r="E10" s="19" t="s">
        <v>116</v>
      </c>
      <c r="F10" s="297"/>
      <c r="G10" s="6" t="s">
        <v>2</v>
      </c>
      <c r="H10" s="14">
        <v>10900</v>
      </c>
      <c r="I10" s="14">
        <f t="shared" si="0"/>
        <v>10900</v>
      </c>
      <c r="J10" s="21" t="s">
        <v>18</v>
      </c>
    </row>
    <row r="11" spans="1:10" ht="30" customHeight="1">
      <c r="A11" s="260" t="s">
        <v>106</v>
      </c>
      <c r="B11" s="260"/>
      <c r="C11" s="260"/>
      <c r="D11" s="277"/>
      <c r="E11" s="19" t="s">
        <v>117</v>
      </c>
      <c r="F11" s="297"/>
      <c r="G11" s="6" t="s">
        <v>2</v>
      </c>
      <c r="H11" s="14">
        <v>12900</v>
      </c>
      <c r="I11" s="14">
        <f t="shared" si="0"/>
        <v>12900</v>
      </c>
      <c r="J11" s="21" t="s">
        <v>156</v>
      </c>
    </row>
    <row r="12" spans="1:10" ht="30" customHeight="1">
      <c r="A12" s="260" t="s">
        <v>107</v>
      </c>
      <c r="B12" s="260"/>
      <c r="C12" s="260"/>
      <c r="D12" s="277"/>
      <c r="E12" s="19" t="s">
        <v>118</v>
      </c>
      <c r="F12" s="297"/>
      <c r="G12" s="6" t="s">
        <v>2</v>
      </c>
      <c r="H12" s="14">
        <v>16900</v>
      </c>
      <c r="I12" s="14">
        <f t="shared" si="0"/>
        <v>16900</v>
      </c>
      <c r="J12" s="21" t="s">
        <v>156</v>
      </c>
    </row>
    <row r="13" spans="1:10" ht="30" customHeight="1">
      <c r="A13" s="260" t="s">
        <v>108</v>
      </c>
      <c r="B13" s="260"/>
      <c r="C13" s="260"/>
      <c r="D13" s="277"/>
      <c r="E13" s="19" t="s">
        <v>119</v>
      </c>
      <c r="F13" s="297"/>
      <c r="G13" s="6" t="s">
        <v>2</v>
      </c>
      <c r="H13" s="23">
        <v>28900</v>
      </c>
      <c r="I13" s="14">
        <f t="shared" si="0"/>
        <v>28900</v>
      </c>
      <c r="J13" s="21" t="s">
        <v>156</v>
      </c>
    </row>
    <row r="14" spans="1:10" ht="30" customHeight="1">
      <c r="A14" s="260" t="s">
        <v>109</v>
      </c>
      <c r="B14" s="260"/>
      <c r="C14" s="260"/>
      <c r="D14" s="277"/>
      <c r="E14" s="19" t="s">
        <v>120</v>
      </c>
      <c r="F14" s="304"/>
      <c r="G14" s="7" t="s">
        <v>2</v>
      </c>
      <c r="H14" s="23">
        <v>34800</v>
      </c>
      <c r="I14" s="14">
        <f t="shared" si="0"/>
        <v>34800</v>
      </c>
      <c r="J14" s="21" t="s">
        <v>156</v>
      </c>
    </row>
    <row r="15" spans="1:10" ht="30" customHeight="1">
      <c r="A15" s="260" t="s">
        <v>110</v>
      </c>
      <c r="B15" s="260"/>
      <c r="C15" s="260"/>
      <c r="D15" s="277"/>
      <c r="E15" s="19" t="s">
        <v>121</v>
      </c>
      <c r="F15" s="305" t="s">
        <v>194</v>
      </c>
      <c r="G15" s="7" t="s">
        <v>2</v>
      </c>
      <c r="H15" s="14">
        <v>15900</v>
      </c>
      <c r="I15" s="14">
        <f t="shared" si="0"/>
        <v>15900</v>
      </c>
      <c r="J15" s="21" t="s">
        <v>156</v>
      </c>
    </row>
    <row r="16" spans="1:10" ht="30" customHeight="1">
      <c r="A16" s="260" t="s">
        <v>111</v>
      </c>
      <c r="B16" s="260"/>
      <c r="C16" s="260"/>
      <c r="D16" s="277"/>
      <c r="E16" s="19" t="s">
        <v>122</v>
      </c>
      <c r="F16" s="306"/>
      <c r="G16" s="6" t="s">
        <v>2</v>
      </c>
      <c r="H16" s="23">
        <v>19900</v>
      </c>
      <c r="I16" s="14">
        <f t="shared" si="0"/>
        <v>19900</v>
      </c>
      <c r="J16" s="21" t="s">
        <v>156</v>
      </c>
    </row>
    <row r="17" spans="1:10" ht="30" customHeight="1">
      <c r="A17" s="260" t="s">
        <v>112</v>
      </c>
      <c r="B17" s="260"/>
      <c r="C17" s="260"/>
      <c r="D17" s="277"/>
      <c r="E17" s="19" t="s">
        <v>123</v>
      </c>
      <c r="F17" s="306"/>
      <c r="G17" s="7" t="s">
        <v>2</v>
      </c>
      <c r="H17" s="14">
        <v>32100</v>
      </c>
      <c r="I17" s="14">
        <f t="shared" si="0"/>
        <v>32100</v>
      </c>
      <c r="J17" s="21" t="s">
        <v>156</v>
      </c>
    </row>
    <row r="18" spans="1:10" ht="30" customHeight="1" thickBot="1">
      <c r="A18" s="259" t="s">
        <v>113</v>
      </c>
      <c r="B18" s="259"/>
      <c r="C18" s="259"/>
      <c r="D18" s="278"/>
      <c r="E18" s="20" t="s">
        <v>124</v>
      </c>
      <c r="F18" s="307"/>
      <c r="G18" s="8" t="s">
        <v>2</v>
      </c>
      <c r="H18" s="24">
        <v>38500</v>
      </c>
      <c r="I18" s="39">
        <f t="shared" si="0"/>
        <v>38500</v>
      </c>
      <c r="J18" s="13" t="s">
        <v>156</v>
      </c>
    </row>
    <row r="19" spans="1:10" ht="30" customHeight="1" thickTop="1">
      <c r="A19" s="261" t="s">
        <v>200</v>
      </c>
      <c r="B19" s="262"/>
      <c r="C19" s="262"/>
      <c r="D19" s="262"/>
      <c r="E19" s="262"/>
      <c r="F19" s="262"/>
      <c r="G19" s="262"/>
      <c r="H19" s="262"/>
      <c r="I19" s="262"/>
      <c r="J19" s="263"/>
    </row>
    <row r="20" spans="1:10" ht="30" customHeight="1">
      <c r="A20" s="299" t="s">
        <v>198</v>
      </c>
      <c r="B20" s="300"/>
      <c r="C20" s="300"/>
      <c r="D20" s="300"/>
      <c r="E20" s="300"/>
      <c r="F20" s="300"/>
      <c r="G20" s="300"/>
      <c r="H20" s="300"/>
      <c r="I20" s="58">
        <v>0</v>
      </c>
      <c r="J20" s="59"/>
    </row>
    <row r="21" spans="1:10" ht="30" customHeight="1">
      <c r="A21" s="260" t="s">
        <v>125</v>
      </c>
      <c r="B21" s="260"/>
      <c r="C21" s="260"/>
      <c r="D21" s="276"/>
      <c r="E21" s="19" t="s">
        <v>134</v>
      </c>
      <c r="F21" s="296" t="s">
        <v>196</v>
      </c>
      <c r="G21" s="6" t="s">
        <v>2</v>
      </c>
      <c r="H21" s="14">
        <v>3550</v>
      </c>
      <c r="I21" s="14">
        <f>H21*(1-$I$20)</f>
        <v>3550</v>
      </c>
      <c r="J21" s="21" t="s">
        <v>18</v>
      </c>
    </row>
    <row r="22" spans="1:10" ht="30" customHeight="1">
      <c r="A22" s="260" t="s">
        <v>126</v>
      </c>
      <c r="B22" s="260"/>
      <c r="C22" s="260"/>
      <c r="D22" s="277"/>
      <c r="E22" s="19" t="s">
        <v>135</v>
      </c>
      <c r="F22" s="297"/>
      <c r="G22" s="6" t="s">
        <v>2</v>
      </c>
      <c r="H22" s="14">
        <v>3780</v>
      </c>
      <c r="I22" s="14">
        <f t="shared" ref="I22:I30" si="1">H22*(1-$I$20)</f>
        <v>3780</v>
      </c>
      <c r="J22" s="21" t="s">
        <v>18</v>
      </c>
    </row>
    <row r="23" spans="1:10" ht="30" customHeight="1">
      <c r="A23" s="260" t="s">
        <v>127</v>
      </c>
      <c r="B23" s="260"/>
      <c r="C23" s="260"/>
      <c r="D23" s="277"/>
      <c r="E23" s="19" t="s">
        <v>136</v>
      </c>
      <c r="F23" s="297"/>
      <c r="G23" s="6" t="s">
        <v>2</v>
      </c>
      <c r="H23" s="14">
        <v>4150</v>
      </c>
      <c r="I23" s="14">
        <f t="shared" si="1"/>
        <v>4150</v>
      </c>
      <c r="J23" s="21" t="s">
        <v>18</v>
      </c>
    </row>
    <row r="24" spans="1:10" ht="30" customHeight="1">
      <c r="A24" s="260" t="s">
        <v>128</v>
      </c>
      <c r="B24" s="260"/>
      <c r="C24" s="260"/>
      <c r="D24" s="277"/>
      <c r="E24" s="19" t="s">
        <v>137</v>
      </c>
      <c r="F24" s="297"/>
      <c r="G24" s="6" t="s">
        <v>2</v>
      </c>
      <c r="H24" s="14">
        <v>4480</v>
      </c>
      <c r="I24" s="14">
        <f t="shared" si="1"/>
        <v>4480</v>
      </c>
      <c r="J24" s="21" t="s">
        <v>18</v>
      </c>
    </row>
    <row r="25" spans="1:10" ht="30" customHeight="1">
      <c r="A25" s="260" t="s">
        <v>129</v>
      </c>
      <c r="B25" s="260"/>
      <c r="C25" s="260"/>
      <c r="D25" s="277"/>
      <c r="E25" s="19" t="s">
        <v>138</v>
      </c>
      <c r="F25" s="297"/>
      <c r="G25" s="6" t="s">
        <v>2</v>
      </c>
      <c r="H25" s="14">
        <v>4850</v>
      </c>
      <c r="I25" s="14">
        <f t="shared" si="1"/>
        <v>4850</v>
      </c>
      <c r="J25" s="21" t="s">
        <v>18</v>
      </c>
    </row>
    <row r="26" spans="1:10" ht="30" customHeight="1">
      <c r="A26" s="260" t="s">
        <v>139</v>
      </c>
      <c r="B26" s="260"/>
      <c r="C26" s="260"/>
      <c r="D26" s="277"/>
      <c r="E26" s="19" t="s">
        <v>140</v>
      </c>
      <c r="F26" s="296" t="s">
        <v>197</v>
      </c>
      <c r="G26" s="6" t="s">
        <v>2</v>
      </c>
      <c r="H26" s="23">
        <v>3550</v>
      </c>
      <c r="I26" s="14">
        <f t="shared" si="1"/>
        <v>3550</v>
      </c>
      <c r="J26" s="21" t="s">
        <v>18</v>
      </c>
    </row>
    <row r="27" spans="1:10" ht="30" customHeight="1">
      <c r="A27" s="260" t="s">
        <v>130</v>
      </c>
      <c r="B27" s="260"/>
      <c r="C27" s="260"/>
      <c r="D27" s="277"/>
      <c r="E27" s="19" t="s">
        <v>141</v>
      </c>
      <c r="F27" s="297"/>
      <c r="G27" s="7" t="s">
        <v>2</v>
      </c>
      <c r="H27" s="23">
        <v>3780</v>
      </c>
      <c r="I27" s="14">
        <f t="shared" si="1"/>
        <v>3780</v>
      </c>
      <c r="J27" s="21" t="s">
        <v>18</v>
      </c>
    </row>
    <row r="28" spans="1:10" ht="30" customHeight="1">
      <c r="A28" s="260" t="s">
        <v>131</v>
      </c>
      <c r="B28" s="260"/>
      <c r="C28" s="260"/>
      <c r="D28" s="277"/>
      <c r="E28" s="19" t="s">
        <v>142</v>
      </c>
      <c r="F28" s="297"/>
      <c r="G28" s="7" t="s">
        <v>2</v>
      </c>
      <c r="H28" s="14">
        <v>4150</v>
      </c>
      <c r="I28" s="14">
        <f t="shared" si="1"/>
        <v>4150</v>
      </c>
      <c r="J28" s="21" t="s">
        <v>18</v>
      </c>
    </row>
    <row r="29" spans="1:10" ht="30" customHeight="1">
      <c r="A29" s="260" t="s">
        <v>132</v>
      </c>
      <c r="B29" s="260"/>
      <c r="C29" s="260"/>
      <c r="D29" s="277"/>
      <c r="E29" s="19" t="s">
        <v>143</v>
      </c>
      <c r="F29" s="297"/>
      <c r="G29" s="6" t="s">
        <v>2</v>
      </c>
      <c r="H29" s="23">
        <v>4480</v>
      </c>
      <c r="I29" s="14">
        <f t="shared" si="1"/>
        <v>4480</v>
      </c>
      <c r="J29" s="21" t="s">
        <v>18</v>
      </c>
    </row>
    <row r="30" spans="1:10" ht="30" customHeight="1" thickBot="1">
      <c r="A30" s="259" t="s">
        <v>133</v>
      </c>
      <c r="B30" s="259"/>
      <c r="C30" s="259"/>
      <c r="D30" s="278"/>
      <c r="E30" s="20" t="s">
        <v>144</v>
      </c>
      <c r="F30" s="298"/>
      <c r="G30" s="22" t="s">
        <v>2</v>
      </c>
      <c r="H30" s="39">
        <v>4850</v>
      </c>
      <c r="I30" s="14">
        <f t="shared" si="1"/>
        <v>4850</v>
      </c>
      <c r="J30" s="13" t="s">
        <v>18</v>
      </c>
    </row>
    <row r="31" spans="1:10" ht="30" customHeight="1" thickTop="1">
      <c r="A31" s="267" t="s">
        <v>164</v>
      </c>
      <c r="B31" s="268"/>
      <c r="C31" s="268"/>
      <c r="D31" s="268"/>
      <c r="E31" s="268"/>
      <c r="F31" s="268"/>
      <c r="G31" s="268"/>
      <c r="H31" s="268"/>
      <c r="I31" s="48"/>
      <c r="J31" s="49"/>
    </row>
    <row r="32" spans="1:10" ht="30" customHeight="1">
      <c r="A32" s="260" t="s">
        <v>273</v>
      </c>
      <c r="B32" s="260"/>
      <c r="C32" s="260"/>
      <c r="D32" s="276"/>
      <c r="E32" s="19"/>
      <c r="F32" s="296" t="s">
        <v>157</v>
      </c>
      <c r="G32" s="6" t="s">
        <v>2</v>
      </c>
      <c r="H32" s="14">
        <v>3050</v>
      </c>
      <c r="I32" s="14">
        <v>3050</v>
      </c>
      <c r="J32" s="21" t="s">
        <v>18</v>
      </c>
    </row>
    <row r="33" spans="1:10" ht="30" customHeight="1">
      <c r="A33" s="260" t="s">
        <v>274</v>
      </c>
      <c r="B33" s="260"/>
      <c r="C33" s="260"/>
      <c r="D33" s="277"/>
      <c r="E33" s="19"/>
      <c r="F33" s="297"/>
      <c r="G33" s="6" t="s">
        <v>2</v>
      </c>
      <c r="H33" s="14">
        <v>3420</v>
      </c>
      <c r="I33" s="14">
        <v>3420</v>
      </c>
      <c r="J33" s="21" t="s">
        <v>18</v>
      </c>
    </row>
    <row r="34" spans="1:10" ht="30" customHeight="1">
      <c r="A34" s="260" t="s">
        <v>275</v>
      </c>
      <c r="B34" s="260"/>
      <c r="C34" s="260"/>
      <c r="D34" s="277"/>
      <c r="E34" s="19"/>
      <c r="F34" s="297"/>
      <c r="G34" s="6" t="s">
        <v>2</v>
      </c>
      <c r="H34" s="14">
        <v>3730</v>
      </c>
      <c r="I34" s="14">
        <v>3730</v>
      </c>
      <c r="J34" s="21" t="s">
        <v>18</v>
      </c>
    </row>
    <row r="35" spans="1:10" ht="30" customHeight="1">
      <c r="A35" s="293" t="s">
        <v>276</v>
      </c>
      <c r="B35" s="293"/>
      <c r="C35" s="293"/>
      <c r="D35" s="277"/>
      <c r="E35" s="36"/>
      <c r="F35" s="297"/>
      <c r="G35" s="7" t="s">
        <v>2</v>
      </c>
      <c r="H35" s="38">
        <v>3050</v>
      </c>
      <c r="I35" s="38">
        <v>3050</v>
      </c>
      <c r="J35" s="11" t="s">
        <v>18</v>
      </c>
    </row>
    <row r="36" spans="1:10" ht="30" customHeight="1" thickBot="1">
      <c r="A36" s="259" t="s">
        <v>277</v>
      </c>
      <c r="B36" s="259"/>
      <c r="C36" s="259"/>
      <c r="D36" s="278"/>
      <c r="E36" s="20"/>
      <c r="F36" s="298"/>
      <c r="G36" s="8" t="s">
        <v>2</v>
      </c>
      <c r="H36" s="39">
        <v>3420</v>
      </c>
      <c r="I36" s="39">
        <v>3420</v>
      </c>
      <c r="J36" s="13" t="s">
        <v>18</v>
      </c>
    </row>
    <row r="37" spans="1:10" ht="39.950000000000003" customHeight="1" thickTop="1">
      <c r="A37" s="267" t="s">
        <v>146</v>
      </c>
      <c r="B37" s="268"/>
      <c r="C37" s="268"/>
      <c r="D37" s="268"/>
      <c r="E37" s="268"/>
      <c r="F37" s="268"/>
      <c r="G37" s="268"/>
      <c r="H37" s="268"/>
      <c r="I37" s="48"/>
      <c r="J37" s="49"/>
    </row>
    <row r="38" spans="1:10" ht="39.950000000000003" customHeight="1">
      <c r="A38" s="260" t="s">
        <v>147</v>
      </c>
      <c r="B38" s="260"/>
      <c r="C38" s="260"/>
      <c r="D38" s="276"/>
      <c r="E38" s="19" t="s">
        <v>151</v>
      </c>
      <c r="F38" s="296" t="s">
        <v>155</v>
      </c>
      <c r="G38" s="6" t="s">
        <v>2</v>
      </c>
      <c r="H38" s="14">
        <v>2290</v>
      </c>
      <c r="I38" s="14">
        <f>H38*(1-$I$20)</f>
        <v>2290</v>
      </c>
      <c r="J38" s="21" t="s">
        <v>18</v>
      </c>
    </row>
    <row r="39" spans="1:10" ht="39.950000000000003" customHeight="1">
      <c r="A39" s="260" t="s">
        <v>149</v>
      </c>
      <c r="B39" s="260"/>
      <c r="C39" s="260"/>
      <c r="D39" s="277"/>
      <c r="E39" s="19" t="s">
        <v>152</v>
      </c>
      <c r="F39" s="297"/>
      <c r="G39" s="6" t="s">
        <v>2</v>
      </c>
      <c r="H39" s="14">
        <v>2590</v>
      </c>
      <c r="I39" s="14">
        <f>H39*(1-$I$20)</f>
        <v>2590</v>
      </c>
      <c r="J39" s="21" t="s">
        <v>18</v>
      </c>
    </row>
    <row r="40" spans="1:10" ht="39.950000000000003" customHeight="1">
      <c r="A40" s="260" t="s">
        <v>148</v>
      </c>
      <c r="B40" s="260"/>
      <c r="C40" s="260"/>
      <c r="D40" s="41"/>
      <c r="E40" s="19" t="s">
        <v>153</v>
      </c>
      <c r="F40" s="297"/>
      <c r="G40" s="6" t="s">
        <v>2</v>
      </c>
      <c r="H40" s="14">
        <v>2290</v>
      </c>
      <c r="I40" s="14">
        <f>H40*(1-$I$20)</f>
        <v>2290</v>
      </c>
      <c r="J40" s="21" t="s">
        <v>18</v>
      </c>
    </row>
    <row r="41" spans="1:10" ht="31.5" customHeight="1" thickBot="1">
      <c r="A41" s="259" t="s">
        <v>150</v>
      </c>
      <c r="B41" s="259"/>
      <c r="C41" s="259"/>
      <c r="D41" s="40"/>
      <c r="E41" s="20" t="s">
        <v>154</v>
      </c>
      <c r="F41" s="298"/>
      <c r="G41" s="8" t="s">
        <v>2</v>
      </c>
      <c r="H41" s="39">
        <v>2590</v>
      </c>
      <c r="I41" s="39">
        <f>H41*(1-$I$20)</f>
        <v>2590</v>
      </c>
      <c r="J41" s="13" t="s">
        <v>18</v>
      </c>
    </row>
    <row r="42" spans="1:10" ht="20.25" thickTop="1">
      <c r="A42" s="26"/>
      <c r="B42" s="26"/>
      <c r="C42" s="26"/>
      <c r="D42" s="26"/>
      <c r="E42" s="27"/>
      <c r="F42" s="28"/>
      <c r="G42" s="29"/>
      <c r="H42" s="30"/>
      <c r="I42" s="30"/>
      <c r="J42" s="31"/>
    </row>
    <row r="43" spans="1:10">
      <c r="F43" s="295"/>
      <c r="G43" s="295"/>
    </row>
    <row r="51" spans="7:10">
      <c r="G51" s="1"/>
      <c r="H51" s="1"/>
      <c r="I51" s="1"/>
      <c r="J51" s="1"/>
    </row>
    <row r="54" spans="7:10">
      <c r="G54" s="1"/>
      <c r="H54" s="1"/>
      <c r="I54" s="1"/>
      <c r="J54" s="1"/>
    </row>
  </sheetData>
  <mergeCells count="52">
    <mergeCell ref="F1:G1"/>
    <mergeCell ref="F2:G2"/>
    <mergeCell ref="F3:G3"/>
    <mergeCell ref="A6:C6"/>
    <mergeCell ref="A4:H4"/>
    <mergeCell ref="A7:J7"/>
    <mergeCell ref="A8:C8"/>
    <mergeCell ref="D8:D18"/>
    <mergeCell ref="F8:F14"/>
    <mergeCell ref="A9:C9"/>
    <mergeCell ref="A10:C10"/>
    <mergeCell ref="A11:C11"/>
    <mergeCell ref="A12:C12"/>
    <mergeCell ref="A13:C13"/>
    <mergeCell ref="A14:C14"/>
    <mergeCell ref="A15:C15"/>
    <mergeCell ref="F15:F18"/>
    <mergeCell ref="A16:C16"/>
    <mergeCell ref="A17:C17"/>
    <mergeCell ref="A18:C18"/>
    <mergeCell ref="A21:C21"/>
    <mergeCell ref="D21:D25"/>
    <mergeCell ref="F21:F25"/>
    <mergeCell ref="A22:C22"/>
    <mergeCell ref="A23:C23"/>
    <mergeCell ref="A24:C24"/>
    <mergeCell ref="A25:C25"/>
    <mergeCell ref="A36:C36"/>
    <mergeCell ref="A26:C26"/>
    <mergeCell ref="D26:D30"/>
    <mergeCell ref="F26:F30"/>
    <mergeCell ref="A27:C27"/>
    <mergeCell ref="A28:C28"/>
    <mergeCell ref="A29:C29"/>
    <mergeCell ref="A30:C30"/>
    <mergeCell ref="A33:C33"/>
    <mergeCell ref="F43:G43"/>
    <mergeCell ref="A34:C34"/>
    <mergeCell ref="F32:F36"/>
    <mergeCell ref="A19:J19"/>
    <mergeCell ref="A20:H20"/>
    <mergeCell ref="A31:H31"/>
    <mergeCell ref="A37:H37"/>
    <mergeCell ref="A38:C38"/>
    <mergeCell ref="D38:D39"/>
    <mergeCell ref="F38:F41"/>
    <mergeCell ref="A39:C39"/>
    <mergeCell ref="A40:C40"/>
    <mergeCell ref="A41:C41"/>
    <mergeCell ref="A32:C32"/>
    <mergeCell ref="D32:D36"/>
    <mergeCell ref="A35:C35"/>
  </mergeCells>
  <pageMargins left="0.7" right="0.7" top="0.78740157499999996" bottom="0.78740157499999996" header="0.3" footer="0.3"/>
  <pageSetup paperSize="9" scale="34" orientation="portrait" r:id="rId1"/>
  <drawing r:id="rId2"/>
</worksheet>
</file>

<file path=xl/worksheets/sheet4.xml><?xml version="1.0" encoding="utf-8"?>
<worksheet xmlns="http://schemas.openxmlformats.org/spreadsheetml/2006/main" xmlns:r="http://schemas.openxmlformats.org/officeDocument/2006/relationships">
  <dimension ref="A1:AA123"/>
  <sheetViews>
    <sheetView zoomScale="85" zoomScaleNormal="85" workbookViewId="0">
      <selection activeCell="A28" sqref="A28"/>
    </sheetView>
  </sheetViews>
  <sheetFormatPr defaultRowHeight="12.75"/>
  <cols>
    <col min="1" max="1" width="38.85546875" bestFit="1" customWidth="1"/>
    <col min="2" max="2" width="4.140625" bestFit="1" customWidth="1"/>
    <col min="3" max="3" width="9.5703125" bestFit="1" customWidth="1"/>
    <col min="4" max="4" width="11" bestFit="1" customWidth="1"/>
    <col min="5" max="5" width="11" customWidth="1"/>
    <col min="6" max="6" width="10.140625" customWidth="1"/>
    <col min="7" max="7" width="8.85546875" customWidth="1"/>
    <col min="8" max="8" width="15" bestFit="1" customWidth="1"/>
    <col min="9" max="9" width="10.28515625" bestFit="1" customWidth="1"/>
    <col min="10" max="10" width="11.7109375" customWidth="1"/>
    <col min="11" max="11" width="10.28515625" bestFit="1" customWidth="1"/>
    <col min="12" max="12" width="10.42578125" bestFit="1" customWidth="1"/>
    <col min="13" max="13" width="7.85546875" bestFit="1" customWidth="1"/>
    <col min="14" max="14" width="10.42578125" bestFit="1" customWidth="1"/>
    <col min="15" max="15" width="7.85546875" bestFit="1" customWidth="1"/>
    <col min="16" max="16" width="11.28515625" customWidth="1"/>
    <col min="17" max="17" width="10.28515625" bestFit="1" customWidth="1"/>
    <col min="18" max="18" width="11.42578125" customWidth="1"/>
    <col min="19" max="19" width="10" customWidth="1"/>
    <col min="20" max="20" width="10.85546875" customWidth="1"/>
    <col min="21" max="21" width="6" bestFit="1" customWidth="1"/>
    <col min="22" max="22" width="9.42578125" bestFit="1" customWidth="1"/>
    <col min="23" max="23" width="7.140625" bestFit="1" customWidth="1"/>
    <col min="24" max="25" width="7.140625" customWidth="1"/>
  </cols>
  <sheetData>
    <row r="1" spans="1:27">
      <c r="A1" s="63"/>
      <c r="B1" s="64"/>
      <c r="C1" s="65"/>
      <c r="D1" s="66" t="s">
        <v>202</v>
      </c>
      <c r="E1" s="66"/>
      <c r="F1" s="66" t="s">
        <v>203</v>
      </c>
      <c r="G1" s="67" t="s">
        <v>204</v>
      </c>
      <c r="H1" s="67" t="s">
        <v>205</v>
      </c>
      <c r="I1" s="68"/>
      <c r="J1" s="65"/>
      <c r="K1" s="69"/>
      <c r="L1" s="66"/>
      <c r="M1" s="69"/>
      <c r="N1" s="66"/>
      <c r="O1" s="69"/>
      <c r="P1" s="64"/>
      <c r="Q1" s="69"/>
      <c r="R1" s="64"/>
      <c r="S1" s="69"/>
      <c r="T1" s="64"/>
      <c r="U1" s="69"/>
      <c r="V1" s="64"/>
      <c r="W1" s="69"/>
      <c r="X1" s="69"/>
      <c r="Y1" s="69"/>
      <c r="Z1" s="64"/>
      <c r="AA1" s="64"/>
    </row>
    <row r="2" spans="1:27">
      <c r="A2" s="63"/>
      <c r="B2" s="64"/>
      <c r="C2" s="65"/>
      <c r="D2" s="66"/>
      <c r="E2" s="66"/>
      <c r="F2" s="66"/>
      <c r="G2" s="64"/>
      <c r="H2" s="64"/>
      <c r="I2" s="68"/>
      <c r="J2" s="65"/>
      <c r="K2" s="69"/>
      <c r="L2" s="66"/>
      <c r="M2" s="69"/>
      <c r="N2" s="66"/>
      <c r="O2" s="69"/>
      <c r="P2" s="64"/>
      <c r="Q2" s="69"/>
      <c r="R2" s="64"/>
      <c r="S2" s="69"/>
      <c r="T2" s="64"/>
      <c r="U2" s="69"/>
      <c r="V2" s="64"/>
      <c r="W2" s="69"/>
      <c r="X2" s="69"/>
      <c r="Y2" s="69"/>
      <c r="Z2" s="64"/>
      <c r="AA2" s="64"/>
    </row>
    <row r="3" spans="1:27">
      <c r="A3" s="63"/>
      <c r="B3" s="70"/>
      <c r="C3" s="66" t="s">
        <v>206</v>
      </c>
      <c r="D3" s="71">
        <v>24.5</v>
      </c>
      <c r="E3" s="71"/>
      <c r="F3" s="72">
        <v>27</v>
      </c>
      <c r="G3" s="73">
        <v>35</v>
      </c>
      <c r="H3" s="74">
        <v>6.1</v>
      </c>
      <c r="I3" s="69"/>
      <c r="J3" s="66"/>
      <c r="K3" s="75"/>
      <c r="L3" s="76"/>
      <c r="M3" s="75"/>
      <c r="N3" s="76"/>
      <c r="O3" s="75"/>
      <c r="P3" s="73"/>
      <c r="Q3" s="75"/>
      <c r="R3" s="77"/>
      <c r="S3" s="75"/>
      <c r="T3" s="70"/>
      <c r="U3" s="75"/>
      <c r="V3" s="64"/>
      <c r="W3" s="69"/>
      <c r="X3" s="69"/>
      <c r="Y3" s="69"/>
      <c r="Z3" s="64"/>
      <c r="AA3" s="64"/>
    </row>
    <row r="4" spans="1:27">
      <c r="A4" s="63"/>
      <c r="B4" s="70"/>
      <c r="C4" s="78"/>
      <c r="D4" s="78"/>
      <c r="E4" s="78"/>
      <c r="F4" s="70"/>
      <c r="G4" s="79"/>
      <c r="H4" s="80"/>
      <c r="I4" s="69"/>
      <c r="J4" s="313"/>
      <c r="K4" s="313"/>
      <c r="L4" s="313"/>
      <c r="M4" s="313"/>
      <c r="N4" s="313"/>
      <c r="O4" s="81"/>
      <c r="P4" s="314"/>
      <c r="Q4" s="314"/>
      <c r="R4" s="314"/>
      <c r="S4" s="314"/>
      <c r="T4" s="314"/>
      <c r="U4" s="75"/>
      <c r="V4" s="64"/>
      <c r="W4" s="69"/>
      <c r="X4" s="69"/>
      <c r="Y4" s="69"/>
      <c r="Z4" s="64"/>
      <c r="AA4" s="64"/>
    </row>
    <row r="5" spans="1:27">
      <c r="A5" s="82"/>
      <c r="B5" s="83"/>
      <c r="C5" s="84"/>
      <c r="D5" s="84"/>
      <c r="E5" s="84"/>
      <c r="F5" s="83"/>
      <c r="G5" s="85"/>
      <c r="H5" s="86"/>
      <c r="I5" s="87"/>
      <c r="J5" s="88"/>
      <c r="K5" s="87"/>
      <c r="L5" s="88"/>
      <c r="M5" s="87"/>
      <c r="N5" s="88"/>
      <c r="O5" s="87"/>
      <c r="P5" s="88"/>
      <c r="Q5" s="87"/>
      <c r="R5" s="88"/>
      <c r="S5" s="87"/>
      <c r="T5" s="88"/>
      <c r="U5" s="87"/>
      <c r="V5" s="83"/>
      <c r="W5" s="87"/>
      <c r="X5" s="87"/>
      <c r="Y5" s="87"/>
      <c r="Z5" s="83"/>
      <c r="AA5" s="83"/>
    </row>
    <row r="6" spans="1:27">
      <c r="A6" s="63"/>
      <c r="B6" s="63"/>
      <c r="C6" s="89"/>
      <c r="D6" s="89"/>
      <c r="E6" s="89"/>
      <c r="F6" s="63"/>
      <c r="G6" s="90"/>
      <c r="H6" s="91"/>
      <c r="I6" s="92" t="s">
        <v>207</v>
      </c>
      <c r="J6" s="93">
        <v>25</v>
      </c>
      <c r="K6" s="94" t="s">
        <v>208</v>
      </c>
      <c r="L6" s="93">
        <v>30</v>
      </c>
      <c r="M6" s="94" t="s">
        <v>208</v>
      </c>
      <c r="N6" s="93">
        <v>35</v>
      </c>
      <c r="O6" s="94" t="s">
        <v>208</v>
      </c>
      <c r="P6" s="95">
        <v>40</v>
      </c>
      <c r="Q6" s="94" t="s">
        <v>208</v>
      </c>
      <c r="R6" s="96">
        <v>45</v>
      </c>
      <c r="S6" s="94" t="s">
        <v>208</v>
      </c>
      <c r="T6" s="96">
        <v>50</v>
      </c>
      <c r="U6" s="94" t="s">
        <v>208</v>
      </c>
      <c r="V6" s="311">
        <v>40</v>
      </c>
      <c r="W6" s="312"/>
      <c r="X6" s="311" t="s">
        <v>209</v>
      </c>
      <c r="Y6" s="312"/>
      <c r="Z6" s="97" t="s">
        <v>210</v>
      </c>
      <c r="AA6" s="98">
        <v>0.05</v>
      </c>
    </row>
    <row r="7" spans="1:27" ht="16.5" thickBot="1">
      <c r="A7" s="99" t="s">
        <v>211</v>
      </c>
      <c r="B7" s="100" t="s">
        <v>212</v>
      </c>
      <c r="C7" s="101" t="s">
        <v>213</v>
      </c>
      <c r="D7" s="102"/>
      <c r="E7" s="102"/>
      <c r="F7" s="100" t="s">
        <v>214</v>
      </c>
      <c r="G7" s="103" t="s">
        <v>215</v>
      </c>
      <c r="H7" s="104"/>
      <c r="I7" s="105" t="s">
        <v>208</v>
      </c>
      <c r="J7" s="106"/>
      <c r="K7" s="107"/>
      <c r="L7" s="108"/>
      <c r="M7" s="107"/>
      <c r="N7" s="108"/>
      <c r="O7" s="107"/>
      <c r="P7" s="109"/>
      <c r="Q7" s="107"/>
      <c r="R7" s="110"/>
      <c r="S7" s="107"/>
      <c r="T7" s="110"/>
      <c r="U7" s="107" t="s">
        <v>216</v>
      </c>
      <c r="V7" s="111" t="s">
        <v>217</v>
      </c>
      <c r="W7" s="112" t="s">
        <v>208</v>
      </c>
      <c r="X7" s="111" t="s">
        <v>217</v>
      </c>
      <c r="Y7" s="112" t="s">
        <v>208</v>
      </c>
      <c r="Z7" s="111" t="s">
        <v>217</v>
      </c>
      <c r="AA7" s="112" t="s">
        <v>208</v>
      </c>
    </row>
    <row r="8" spans="1:27" ht="15.75">
      <c r="A8" s="113" t="s">
        <v>218</v>
      </c>
      <c r="B8" s="114"/>
      <c r="C8" s="115"/>
      <c r="D8" s="116"/>
      <c r="E8" s="116"/>
      <c r="F8" s="114"/>
      <c r="G8" s="117"/>
      <c r="H8" s="118" t="s">
        <v>3</v>
      </c>
      <c r="I8" s="119"/>
      <c r="J8" s="120" t="s">
        <v>219</v>
      </c>
      <c r="K8" s="121"/>
      <c r="L8" s="120" t="s">
        <v>219</v>
      </c>
      <c r="M8" s="121"/>
      <c r="N8" s="120" t="s">
        <v>219</v>
      </c>
      <c r="O8" s="121"/>
      <c r="P8" s="120" t="s">
        <v>219</v>
      </c>
      <c r="Q8" s="121"/>
      <c r="R8" s="120" t="s">
        <v>219</v>
      </c>
      <c r="S8" s="121"/>
      <c r="T8" s="120" t="s">
        <v>219</v>
      </c>
      <c r="U8" s="121"/>
      <c r="V8" s="122"/>
      <c r="W8" s="123"/>
      <c r="X8" s="124"/>
      <c r="Y8" s="125"/>
      <c r="Z8" s="126"/>
      <c r="AA8" s="127"/>
    </row>
    <row r="9" spans="1:27">
      <c r="A9" s="128" t="s">
        <v>7</v>
      </c>
      <c r="B9" s="129">
        <v>0.01</v>
      </c>
      <c r="C9" s="130">
        <v>590</v>
      </c>
      <c r="D9" s="130">
        <f t="shared" ref="D9:D15" si="0">(C9*B9)+C9</f>
        <v>595.9</v>
      </c>
      <c r="E9" s="130"/>
      <c r="F9" s="131">
        <v>180</v>
      </c>
      <c r="G9" s="132">
        <f t="shared" ref="G9:G26" si="1">D9*$F$3+F9</f>
        <v>16269.3</v>
      </c>
      <c r="H9" s="133">
        <v>39900</v>
      </c>
      <c r="I9" s="134">
        <f t="shared" ref="I9:I26" si="2">SUM(H9/G9*100)-100</f>
        <v>145.24718334531909</v>
      </c>
      <c r="J9" s="135">
        <f t="shared" ref="J9:J24" si="3">SUM(($H9)*((100-J$6)/100))</f>
        <v>29925</v>
      </c>
      <c r="K9" s="136">
        <f t="shared" ref="K9:M24" si="4">SUM(J9/$G9*100)-100</f>
        <v>83.935387508989322</v>
      </c>
      <c r="L9" s="137">
        <f t="shared" ref="L9:L24" si="5">SUM((H9)*((100-L$6)/100))</f>
        <v>27930</v>
      </c>
      <c r="M9" s="136">
        <f t="shared" si="4"/>
        <v>71.673028341723381</v>
      </c>
      <c r="N9" s="137">
        <f t="shared" ref="N9:N24" si="6">SUM((H9)*((100-N$6)/100))</f>
        <v>25935</v>
      </c>
      <c r="O9" s="136">
        <f t="shared" ref="O9:O24" si="7">SUM(N9/$G9*100)-100</f>
        <v>59.410669174457439</v>
      </c>
      <c r="P9" s="138">
        <f t="shared" ref="P9:P24" si="8">SUM((H9)*((100-P$6)/100))</f>
        <v>23940</v>
      </c>
      <c r="Q9" s="136">
        <f t="shared" ref="Q9:Q24" si="9">SUM(P9/$G9*100)-100</f>
        <v>47.148310007191469</v>
      </c>
      <c r="R9" s="139">
        <f t="shared" ref="R9:R20" si="10">SUM((H9)*((100-R$6)/100))</f>
        <v>21945</v>
      </c>
      <c r="S9" s="136">
        <f t="shared" ref="S9:S20" si="11">SUM(R9/$G9*100)-100</f>
        <v>34.885950839925528</v>
      </c>
      <c r="T9" s="140">
        <f t="shared" ref="T9:T17" si="12">SUM((H9)*((100-T$6)/100))</f>
        <v>19950</v>
      </c>
      <c r="U9" s="136">
        <f t="shared" ref="U9:U20" si="13">SUM(T9/$G9*100)-100</f>
        <v>22.623591672659543</v>
      </c>
      <c r="V9" s="141">
        <f t="shared" ref="V9:V24" si="14">H9*(100-$V$6)/100</f>
        <v>23940</v>
      </c>
      <c r="W9" s="142">
        <f>SUM(V9/G9*100)-100</f>
        <v>47.148310007191469</v>
      </c>
      <c r="X9" s="143"/>
      <c r="Y9" s="142">
        <f>(X9/G9*100)-100</f>
        <v>-100</v>
      </c>
      <c r="Z9" s="144">
        <f>V9-(V9*$AA$6)</f>
        <v>22743</v>
      </c>
      <c r="AA9" s="145">
        <f>SUM(Z9/G9*100)-100</f>
        <v>39.790894506831876</v>
      </c>
    </row>
    <row r="10" spans="1:27">
      <c r="A10" s="128" t="s">
        <v>8</v>
      </c>
      <c r="B10" s="129">
        <v>0.01</v>
      </c>
      <c r="C10" s="130">
        <v>645</v>
      </c>
      <c r="D10" s="130">
        <f t="shared" si="0"/>
        <v>651.45000000000005</v>
      </c>
      <c r="E10" s="130"/>
      <c r="F10" s="131">
        <v>180</v>
      </c>
      <c r="G10" s="132">
        <f t="shared" si="1"/>
        <v>17769.150000000001</v>
      </c>
      <c r="H10" s="133">
        <v>43200</v>
      </c>
      <c r="I10" s="134">
        <f t="shared" si="2"/>
        <v>143.11798819864765</v>
      </c>
      <c r="J10" s="135">
        <f t="shared" si="3"/>
        <v>32400</v>
      </c>
      <c r="K10" s="136">
        <f t="shared" si="4"/>
        <v>82.338491148985725</v>
      </c>
      <c r="L10" s="137">
        <f t="shared" si="5"/>
        <v>30239.999999999996</v>
      </c>
      <c r="M10" s="136">
        <f t="shared" si="4"/>
        <v>70.182591739053322</v>
      </c>
      <c r="N10" s="137">
        <f t="shared" si="6"/>
        <v>28080</v>
      </c>
      <c r="O10" s="136">
        <f t="shared" si="7"/>
        <v>58.026692329120976</v>
      </c>
      <c r="P10" s="138">
        <f t="shared" si="8"/>
        <v>25920</v>
      </c>
      <c r="Q10" s="136">
        <f t="shared" si="9"/>
        <v>45.870792919188574</v>
      </c>
      <c r="R10" s="139">
        <f t="shared" si="10"/>
        <v>23760.000000000004</v>
      </c>
      <c r="S10" s="136">
        <f t="shared" si="11"/>
        <v>33.714893509256228</v>
      </c>
      <c r="T10" s="140">
        <f t="shared" si="12"/>
        <v>21600</v>
      </c>
      <c r="U10" s="136">
        <f t="shared" si="13"/>
        <v>21.558994099323826</v>
      </c>
      <c r="V10" s="141">
        <f t="shared" si="14"/>
        <v>25920</v>
      </c>
      <c r="W10" s="142">
        <f t="shared" ref="W10:W26" si="15">SUM(V10/G10*100)-100</f>
        <v>45.870792919188574</v>
      </c>
      <c r="X10" s="143"/>
      <c r="Y10" s="142">
        <f t="shared" ref="Y10:Y93" si="16">(X10/G10*100)-100</f>
        <v>-100</v>
      </c>
      <c r="Z10" s="143">
        <f>V10-(V10*$AA$6)</f>
        <v>24624</v>
      </c>
      <c r="AA10" s="146">
        <f t="shared" ref="AA10:AA26" si="17">SUM(Z10/G10*100)-100</f>
        <v>38.577253273229161</v>
      </c>
    </row>
    <row r="11" spans="1:27">
      <c r="A11" s="128" t="s">
        <v>11</v>
      </c>
      <c r="B11" s="129">
        <v>0.01</v>
      </c>
      <c r="C11" s="130">
        <v>590</v>
      </c>
      <c r="D11" s="130">
        <f t="shared" si="0"/>
        <v>595.9</v>
      </c>
      <c r="E11" s="130"/>
      <c r="F11" s="131">
        <v>180</v>
      </c>
      <c r="G11" s="132">
        <f t="shared" si="1"/>
        <v>16269.3</v>
      </c>
      <c r="H11" s="147">
        <v>40200</v>
      </c>
      <c r="I11" s="134">
        <f t="shared" si="2"/>
        <v>147.09114712987036</v>
      </c>
      <c r="J11" s="135">
        <f t="shared" si="3"/>
        <v>30150</v>
      </c>
      <c r="K11" s="136">
        <f t="shared" si="4"/>
        <v>85.318360347402802</v>
      </c>
      <c r="L11" s="137">
        <f t="shared" si="5"/>
        <v>28140</v>
      </c>
      <c r="M11" s="136">
        <f t="shared" si="4"/>
        <v>72.963802990909272</v>
      </c>
      <c r="N11" s="137">
        <f t="shared" si="6"/>
        <v>26130</v>
      </c>
      <c r="O11" s="136">
        <f t="shared" si="7"/>
        <v>60.609245634415743</v>
      </c>
      <c r="P11" s="138">
        <f t="shared" si="8"/>
        <v>24120</v>
      </c>
      <c r="Q11" s="136">
        <f t="shared" si="9"/>
        <v>48.254688277922241</v>
      </c>
      <c r="R11" s="139">
        <f t="shared" si="10"/>
        <v>22110</v>
      </c>
      <c r="S11" s="136">
        <f t="shared" si="11"/>
        <v>35.900130921428712</v>
      </c>
      <c r="T11" s="140">
        <f t="shared" si="12"/>
        <v>20100</v>
      </c>
      <c r="U11" s="136">
        <f t="shared" si="13"/>
        <v>23.545573564935182</v>
      </c>
      <c r="V11" s="141">
        <f t="shared" si="14"/>
        <v>24120</v>
      </c>
      <c r="W11" s="148">
        <f t="shared" si="15"/>
        <v>48.254688277922241</v>
      </c>
      <c r="X11" s="149"/>
      <c r="Y11" s="142">
        <f t="shared" si="16"/>
        <v>-100</v>
      </c>
      <c r="Z11" s="143">
        <f t="shared" ref="Z11:Z26" si="18">V11-(V11*$AA$6)</f>
        <v>22914</v>
      </c>
      <c r="AA11" s="146">
        <f t="shared" si="17"/>
        <v>40.841953864026124</v>
      </c>
    </row>
    <row r="12" spans="1:27">
      <c r="A12" s="128" t="s">
        <v>220</v>
      </c>
      <c r="B12" s="129">
        <v>0.01</v>
      </c>
      <c r="C12" s="130">
        <v>645</v>
      </c>
      <c r="D12" s="130">
        <f t="shared" si="0"/>
        <v>651.45000000000005</v>
      </c>
      <c r="E12" s="130"/>
      <c r="F12" s="131">
        <v>180</v>
      </c>
      <c r="G12" s="132">
        <f t="shared" si="1"/>
        <v>17769.150000000001</v>
      </c>
      <c r="H12" s="147">
        <v>43200</v>
      </c>
      <c r="I12" s="134">
        <f t="shared" si="2"/>
        <v>143.11798819864765</v>
      </c>
      <c r="J12" s="135">
        <f t="shared" si="3"/>
        <v>32400</v>
      </c>
      <c r="K12" s="136">
        <f t="shared" si="4"/>
        <v>82.338491148985725</v>
      </c>
      <c r="L12" s="137">
        <f t="shared" si="5"/>
        <v>30239.999999999996</v>
      </c>
      <c r="M12" s="136">
        <f t="shared" si="4"/>
        <v>70.182591739053322</v>
      </c>
      <c r="N12" s="137">
        <f t="shared" si="6"/>
        <v>28080</v>
      </c>
      <c r="O12" s="136">
        <f t="shared" si="7"/>
        <v>58.026692329120976</v>
      </c>
      <c r="P12" s="138">
        <f t="shared" si="8"/>
        <v>25920</v>
      </c>
      <c r="Q12" s="136">
        <f t="shared" si="9"/>
        <v>45.870792919188574</v>
      </c>
      <c r="R12" s="139">
        <f t="shared" si="10"/>
        <v>23760.000000000004</v>
      </c>
      <c r="S12" s="136">
        <f t="shared" si="11"/>
        <v>33.714893509256228</v>
      </c>
      <c r="T12" s="140">
        <f t="shared" si="12"/>
        <v>21600</v>
      </c>
      <c r="U12" s="136">
        <f t="shared" si="13"/>
        <v>21.558994099323826</v>
      </c>
      <c r="V12" s="141">
        <f t="shared" si="14"/>
        <v>25920</v>
      </c>
      <c r="W12" s="148">
        <f t="shared" si="15"/>
        <v>45.870792919188574</v>
      </c>
      <c r="X12" s="149"/>
      <c r="Y12" s="142">
        <f t="shared" si="16"/>
        <v>-100</v>
      </c>
      <c r="Z12" s="143">
        <f t="shared" si="18"/>
        <v>24624</v>
      </c>
      <c r="AA12" s="146">
        <f t="shared" si="17"/>
        <v>38.577253273229161</v>
      </c>
    </row>
    <row r="13" spans="1:27">
      <c r="A13" s="128" t="s">
        <v>14</v>
      </c>
      <c r="B13" s="129">
        <v>0.01</v>
      </c>
      <c r="C13" s="130">
        <v>525</v>
      </c>
      <c r="D13" s="130">
        <f t="shared" si="0"/>
        <v>530.25</v>
      </c>
      <c r="E13" s="130"/>
      <c r="F13" s="131">
        <v>180</v>
      </c>
      <c r="G13" s="132">
        <f t="shared" si="1"/>
        <v>14496.75</v>
      </c>
      <c r="H13" s="147">
        <v>37700</v>
      </c>
      <c r="I13" s="134">
        <f t="shared" si="2"/>
        <v>160.05828892682842</v>
      </c>
      <c r="J13" s="135">
        <f t="shared" si="3"/>
        <v>28275</v>
      </c>
      <c r="K13" s="136">
        <f t="shared" si="4"/>
        <v>95.043716695121333</v>
      </c>
      <c r="L13" s="137">
        <f t="shared" si="5"/>
        <v>26390</v>
      </c>
      <c r="M13" s="136">
        <f t="shared" si="4"/>
        <v>82.040802248779897</v>
      </c>
      <c r="N13" s="137">
        <f t="shared" si="6"/>
        <v>24505</v>
      </c>
      <c r="O13" s="136">
        <f t="shared" si="7"/>
        <v>69.037887802438462</v>
      </c>
      <c r="P13" s="138">
        <f t="shared" si="8"/>
        <v>22620</v>
      </c>
      <c r="Q13" s="136">
        <f t="shared" si="9"/>
        <v>56.034973356097055</v>
      </c>
      <c r="R13" s="139">
        <f t="shared" si="10"/>
        <v>20735</v>
      </c>
      <c r="S13" s="136">
        <f t="shared" si="11"/>
        <v>43.032058909755619</v>
      </c>
      <c r="T13" s="140">
        <f t="shared" si="12"/>
        <v>18850</v>
      </c>
      <c r="U13" s="136">
        <f t="shared" si="13"/>
        <v>30.029144463414212</v>
      </c>
      <c r="V13" s="141">
        <f t="shared" si="14"/>
        <v>22620</v>
      </c>
      <c r="W13" s="148">
        <f t="shared" si="15"/>
        <v>56.034973356097055</v>
      </c>
      <c r="X13" s="149"/>
      <c r="Y13" s="142">
        <f t="shared" si="16"/>
        <v>-100</v>
      </c>
      <c r="Z13" s="143">
        <f t="shared" si="18"/>
        <v>21489</v>
      </c>
      <c r="AA13" s="146">
        <f t="shared" si="17"/>
        <v>48.233224688292211</v>
      </c>
    </row>
    <row r="14" spans="1:27">
      <c r="A14" s="128" t="s">
        <v>15</v>
      </c>
      <c r="B14" s="129">
        <v>0.01</v>
      </c>
      <c r="C14" s="130">
        <v>537</v>
      </c>
      <c r="D14" s="130">
        <f t="shared" si="0"/>
        <v>542.37</v>
      </c>
      <c r="E14" s="130"/>
      <c r="F14" s="131">
        <v>180</v>
      </c>
      <c r="G14" s="132">
        <f t="shared" si="1"/>
        <v>14823.99</v>
      </c>
      <c r="H14" s="147">
        <v>38700</v>
      </c>
      <c r="I14" s="134">
        <f t="shared" si="2"/>
        <v>161.06331696122299</v>
      </c>
      <c r="J14" s="135">
        <f t="shared" si="3"/>
        <v>29025</v>
      </c>
      <c r="K14" s="136">
        <f t="shared" si="4"/>
        <v>95.797487720917246</v>
      </c>
      <c r="L14" s="137">
        <f t="shared" si="5"/>
        <v>27090</v>
      </c>
      <c r="M14" s="136">
        <f t="shared" si="4"/>
        <v>82.744321872856091</v>
      </c>
      <c r="N14" s="137">
        <f t="shared" si="6"/>
        <v>25155</v>
      </c>
      <c r="O14" s="136">
        <f t="shared" si="7"/>
        <v>69.691156024794935</v>
      </c>
      <c r="P14" s="138">
        <f t="shared" si="8"/>
        <v>23220</v>
      </c>
      <c r="Q14" s="136">
        <f t="shared" si="9"/>
        <v>56.63799017673378</v>
      </c>
      <c r="R14" s="139">
        <f t="shared" si="10"/>
        <v>21285</v>
      </c>
      <c r="S14" s="136">
        <f t="shared" si="11"/>
        <v>43.584824328672653</v>
      </c>
      <c r="T14" s="140">
        <f t="shared" si="12"/>
        <v>19350</v>
      </c>
      <c r="U14" s="136">
        <f t="shared" si="13"/>
        <v>30.531658480611497</v>
      </c>
      <c r="V14" s="141">
        <f t="shared" si="14"/>
        <v>23220</v>
      </c>
      <c r="W14" s="148">
        <f t="shared" si="15"/>
        <v>56.63799017673378</v>
      </c>
      <c r="X14" s="149"/>
      <c r="Y14" s="142">
        <f t="shared" si="16"/>
        <v>-100</v>
      </c>
      <c r="Z14" s="143">
        <f t="shared" si="18"/>
        <v>22059</v>
      </c>
      <c r="AA14" s="146">
        <f t="shared" si="17"/>
        <v>48.806090667897109</v>
      </c>
    </row>
    <row r="15" spans="1:27">
      <c r="A15" s="128" t="s">
        <v>16</v>
      </c>
      <c r="B15" s="129">
        <v>0.01</v>
      </c>
      <c r="C15" s="130">
        <v>565</v>
      </c>
      <c r="D15" s="130">
        <f t="shared" si="0"/>
        <v>570.65</v>
      </c>
      <c r="E15" s="130"/>
      <c r="F15" s="131">
        <v>180</v>
      </c>
      <c r="G15" s="132">
        <f t="shared" si="1"/>
        <v>15587.55</v>
      </c>
      <c r="H15" s="147">
        <v>41700</v>
      </c>
      <c r="I15" s="134">
        <f t="shared" si="2"/>
        <v>167.52119479969593</v>
      </c>
      <c r="J15" s="135">
        <f t="shared" si="3"/>
        <v>31275</v>
      </c>
      <c r="K15" s="136">
        <f t="shared" si="4"/>
        <v>100.64089609977196</v>
      </c>
      <c r="L15" s="137">
        <f t="shared" si="5"/>
        <v>29189.999999999996</v>
      </c>
      <c r="M15" s="136">
        <f t="shared" si="4"/>
        <v>87.264836359787125</v>
      </c>
      <c r="N15" s="137">
        <f t="shared" si="6"/>
        <v>27105</v>
      </c>
      <c r="O15" s="136">
        <f t="shared" si="7"/>
        <v>73.888776619802343</v>
      </c>
      <c r="P15" s="138">
        <f t="shared" si="8"/>
        <v>25020</v>
      </c>
      <c r="Q15" s="136">
        <f t="shared" si="9"/>
        <v>60.51271687981756</v>
      </c>
      <c r="R15" s="139">
        <f t="shared" si="10"/>
        <v>22935.000000000004</v>
      </c>
      <c r="S15" s="136">
        <f t="shared" si="11"/>
        <v>47.136657139832778</v>
      </c>
      <c r="T15" s="140">
        <f t="shared" si="12"/>
        <v>20850</v>
      </c>
      <c r="U15" s="136">
        <f t="shared" si="13"/>
        <v>33.760597399847967</v>
      </c>
      <c r="V15" s="141">
        <f t="shared" si="14"/>
        <v>25020</v>
      </c>
      <c r="W15" s="148">
        <f t="shared" si="15"/>
        <v>60.51271687981756</v>
      </c>
      <c r="X15" s="149"/>
      <c r="Y15" s="142">
        <f t="shared" si="16"/>
        <v>-100</v>
      </c>
      <c r="Z15" s="143">
        <f t="shared" si="18"/>
        <v>23769</v>
      </c>
      <c r="AA15" s="146">
        <f t="shared" si="17"/>
        <v>52.487081035826662</v>
      </c>
    </row>
    <row r="16" spans="1:27">
      <c r="A16" s="128" t="s">
        <v>17</v>
      </c>
      <c r="B16" s="129">
        <v>0.01</v>
      </c>
      <c r="C16" s="150">
        <v>580</v>
      </c>
      <c r="D16" s="151">
        <f>(C16*B16)+C16</f>
        <v>585.79999999999995</v>
      </c>
      <c r="E16" s="151"/>
      <c r="F16" s="131">
        <v>180</v>
      </c>
      <c r="G16" s="132">
        <f t="shared" si="1"/>
        <v>15996.599999999999</v>
      </c>
      <c r="H16" s="133">
        <v>42500</v>
      </c>
      <c r="I16" s="134">
        <f t="shared" si="2"/>
        <v>165.68145730967831</v>
      </c>
      <c r="J16" s="135">
        <f t="shared" si="3"/>
        <v>31875</v>
      </c>
      <c r="K16" s="136">
        <f t="shared" si="4"/>
        <v>99.261092982258759</v>
      </c>
      <c r="L16" s="137">
        <f t="shared" si="5"/>
        <v>29749.999999999996</v>
      </c>
      <c r="M16" s="136">
        <f t="shared" si="4"/>
        <v>85.97702011677481</v>
      </c>
      <c r="N16" s="137">
        <f t="shared" si="6"/>
        <v>27625</v>
      </c>
      <c r="O16" s="136">
        <f t="shared" si="7"/>
        <v>72.692947251290917</v>
      </c>
      <c r="P16" s="138">
        <f t="shared" si="8"/>
        <v>25500</v>
      </c>
      <c r="Q16" s="136">
        <f t="shared" si="9"/>
        <v>59.408874385806996</v>
      </c>
      <c r="R16" s="139">
        <f t="shared" si="10"/>
        <v>23375.000000000004</v>
      </c>
      <c r="S16" s="136">
        <f t="shared" si="11"/>
        <v>46.124801520323103</v>
      </c>
      <c r="T16" s="140">
        <f t="shared" si="12"/>
        <v>21250</v>
      </c>
      <c r="U16" s="136">
        <f t="shared" si="13"/>
        <v>32.840728654839154</v>
      </c>
      <c r="V16" s="141">
        <f t="shared" si="14"/>
        <v>25500</v>
      </c>
      <c r="W16" s="152">
        <f t="shared" si="15"/>
        <v>59.408874385806996</v>
      </c>
      <c r="X16" s="153"/>
      <c r="Y16" s="142">
        <f t="shared" si="16"/>
        <v>-100</v>
      </c>
      <c r="Z16" s="143">
        <f t="shared" si="18"/>
        <v>24225</v>
      </c>
      <c r="AA16" s="146">
        <f t="shared" si="17"/>
        <v>51.438430666516666</v>
      </c>
    </row>
    <row r="17" spans="1:27">
      <c r="A17" s="154" t="s">
        <v>28</v>
      </c>
      <c r="B17" s="155">
        <v>0.01</v>
      </c>
      <c r="C17" s="156">
        <v>330</v>
      </c>
      <c r="D17" s="157">
        <f t="shared" ref="D17:D23" si="19">(C17*B17)+C17</f>
        <v>333.3</v>
      </c>
      <c r="E17" s="157"/>
      <c r="F17" s="158">
        <v>180</v>
      </c>
      <c r="G17" s="159">
        <f t="shared" si="1"/>
        <v>9179.1</v>
      </c>
      <c r="H17" s="160">
        <v>22700</v>
      </c>
      <c r="I17" s="161">
        <f t="shared" ref="I17:I24" si="20">SUM(H17/G17*100)-100</f>
        <v>147.30093364273188</v>
      </c>
      <c r="J17" s="162">
        <f t="shared" si="3"/>
        <v>17025</v>
      </c>
      <c r="K17" s="163">
        <f t="shared" si="4"/>
        <v>85.475700232048894</v>
      </c>
      <c r="L17" s="164">
        <f t="shared" si="5"/>
        <v>15889.999999999998</v>
      </c>
      <c r="M17" s="163">
        <f t="shared" si="4"/>
        <v>73.110653549912257</v>
      </c>
      <c r="N17" s="164">
        <f t="shared" si="6"/>
        <v>14755</v>
      </c>
      <c r="O17" s="163">
        <f t="shared" si="7"/>
        <v>60.745606867775706</v>
      </c>
      <c r="P17" s="165">
        <f t="shared" si="8"/>
        <v>13620</v>
      </c>
      <c r="Q17" s="163">
        <f t="shared" si="9"/>
        <v>48.380560185639098</v>
      </c>
      <c r="R17" s="166">
        <f t="shared" si="10"/>
        <v>12485.000000000002</v>
      </c>
      <c r="S17" s="163">
        <f t="shared" si="11"/>
        <v>36.015513503502547</v>
      </c>
      <c r="T17" s="167">
        <f t="shared" si="12"/>
        <v>11350</v>
      </c>
      <c r="U17" s="163">
        <f t="shared" si="13"/>
        <v>23.650466821365939</v>
      </c>
      <c r="V17" s="141">
        <f t="shared" si="14"/>
        <v>13620</v>
      </c>
      <c r="W17" s="152">
        <f t="shared" si="15"/>
        <v>48.380560185639098</v>
      </c>
      <c r="X17" s="153"/>
      <c r="Y17" s="142">
        <f t="shared" si="16"/>
        <v>-100</v>
      </c>
      <c r="Z17" s="143">
        <f t="shared" si="18"/>
        <v>12939</v>
      </c>
      <c r="AA17" s="146">
        <f t="shared" si="17"/>
        <v>40.961532176357167</v>
      </c>
    </row>
    <row r="18" spans="1:27">
      <c r="A18" s="128" t="s">
        <v>221</v>
      </c>
      <c r="B18" s="129">
        <v>0.01</v>
      </c>
      <c r="C18" s="150">
        <v>925</v>
      </c>
      <c r="D18" s="151">
        <f t="shared" si="19"/>
        <v>934.25</v>
      </c>
      <c r="E18" s="151"/>
      <c r="F18" s="131">
        <v>250</v>
      </c>
      <c r="G18" s="132">
        <f t="shared" si="1"/>
        <v>25474.75</v>
      </c>
      <c r="H18" s="147">
        <v>58000</v>
      </c>
      <c r="I18" s="134">
        <f t="shared" si="20"/>
        <v>127.67642469504116</v>
      </c>
      <c r="J18" s="135">
        <f t="shared" si="3"/>
        <v>43500</v>
      </c>
      <c r="K18" s="136">
        <f t="shared" si="4"/>
        <v>70.757318521280865</v>
      </c>
      <c r="L18" s="137">
        <f t="shared" si="5"/>
        <v>40600</v>
      </c>
      <c r="M18" s="136">
        <f t="shared" si="4"/>
        <v>59.373497286528817</v>
      </c>
      <c r="N18" s="137">
        <f t="shared" si="6"/>
        <v>37700</v>
      </c>
      <c r="O18" s="136">
        <f t="shared" si="7"/>
        <v>47.98967605177674</v>
      </c>
      <c r="P18" s="138">
        <f t="shared" si="8"/>
        <v>34800</v>
      </c>
      <c r="Q18" s="136">
        <f t="shared" si="9"/>
        <v>36.605854817024692</v>
      </c>
      <c r="R18" s="139">
        <f t="shared" si="10"/>
        <v>31900.000000000004</v>
      </c>
      <c r="S18" s="136">
        <f t="shared" si="11"/>
        <v>25.222033582272658</v>
      </c>
      <c r="T18" s="140"/>
      <c r="U18" s="136">
        <f t="shared" si="13"/>
        <v>-100</v>
      </c>
      <c r="V18" s="141">
        <f t="shared" si="14"/>
        <v>34800</v>
      </c>
      <c r="W18" s="152">
        <f t="shared" si="15"/>
        <v>36.605854817024692</v>
      </c>
      <c r="X18" s="153"/>
      <c r="Y18" s="142">
        <f t="shared" si="16"/>
        <v>-100</v>
      </c>
      <c r="Z18" s="143">
        <f t="shared" si="18"/>
        <v>33060</v>
      </c>
      <c r="AA18" s="146">
        <f t="shared" si="17"/>
        <v>29.775562076173458</v>
      </c>
    </row>
    <row r="19" spans="1:27">
      <c r="A19" s="238" t="s">
        <v>286</v>
      </c>
      <c r="B19" s="129">
        <v>0.01</v>
      </c>
      <c r="C19" s="150">
        <v>1200</v>
      </c>
      <c r="D19" s="151">
        <f>(C19*B19)+C19</f>
        <v>1212</v>
      </c>
      <c r="E19" s="151"/>
      <c r="F19" s="131">
        <v>250</v>
      </c>
      <c r="G19" s="132">
        <f>D19*$F$3+F19</f>
        <v>32974</v>
      </c>
      <c r="H19" s="239">
        <v>75500</v>
      </c>
      <c r="I19" s="134">
        <f>SUM(H19/G19*100)-100</f>
        <v>128.96827803724148</v>
      </c>
      <c r="J19" s="135">
        <f>SUM(($H19)*((100-J$6)/100))</f>
        <v>56625</v>
      </c>
      <c r="K19" s="136">
        <f>SUM(J19/$G19*100)-100</f>
        <v>71.726208527931107</v>
      </c>
      <c r="L19" s="137">
        <f>SUM((H19)*((100-L$6)/100))</f>
        <v>52850</v>
      </c>
      <c r="M19" s="136">
        <f>SUM(L19/$G19*100)-100</f>
        <v>60.27779462606901</v>
      </c>
      <c r="N19" s="137">
        <f>SUM((H19)*((100-N$6)/100))</f>
        <v>49075</v>
      </c>
      <c r="O19" s="136">
        <f>SUM(N19/$G19*100)-100</f>
        <v>48.829380724206942</v>
      </c>
      <c r="P19" s="138">
        <f>SUM((H19)*((100-P$6)/100))</f>
        <v>45300</v>
      </c>
      <c r="Q19" s="136">
        <f>SUM(P19/$G19*100)-100</f>
        <v>37.380966822344874</v>
      </c>
      <c r="R19" s="139">
        <f>SUM((H19)*((100-R$6)/100))</f>
        <v>41525</v>
      </c>
      <c r="S19" s="136">
        <f>SUM(R19/$G19*100)-100</f>
        <v>25.932552920482806</v>
      </c>
      <c r="T19" s="140"/>
      <c r="U19" s="136">
        <f>SUM(T19/$G19*100)-100</f>
        <v>-100</v>
      </c>
      <c r="V19" s="141">
        <f>H19*(100-$V$6)/100</f>
        <v>45300</v>
      </c>
      <c r="W19" s="152">
        <f>SUM(V19/G19*100)-100</f>
        <v>37.380966822344874</v>
      </c>
      <c r="X19" s="153"/>
      <c r="Y19" s="142">
        <f>(X19/G19*100)-100</f>
        <v>-100</v>
      </c>
      <c r="Z19" s="143">
        <f>V19-(V19*$AA$6)</f>
        <v>43035</v>
      </c>
      <c r="AA19" s="146">
        <f>SUM(Z19/G19*100)-100</f>
        <v>30.511918481227639</v>
      </c>
    </row>
    <row r="20" spans="1:27">
      <c r="A20" s="168" t="s">
        <v>222</v>
      </c>
      <c r="B20" s="155">
        <v>0.01</v>
      </c>
      <c r="C20" s="169">
        <v>1420</v>
      </c>
      <c r="D20" s="157">
        <f t="shared" si="19"/>
        <v>1434.2</v>
      </c>
      <c r="E20" s="157"/>
      <c r="F20" s="158">
        <v>300</v>
      </c>
      <c r="G20" s="159">
        <f t="shared" si="1"/>
        <v>39023.4</v>
      </c>
      <c r="H20" s="240">
        <v>68000</v>
      </c>
      <c r="I20" s="161">
        <f t="shared" si="20"/>
        <v>74.25442170595079</v>
      </c>
      <c r="J20" s="162">
        <f t="shared" si="3"/>
        <v>51000</v>
      </c>
      <c r="K20" s="163">
        <f t="shared" si="4"/>
        <v>30.690816279463093</v>
      </c>
      <c r="L20" s="164">
        <f t="shared" si="5"/>
        <v>47600</v>
      </c>
      <c r="M20" s="163">
        <f t="shared" si="4"/>
        <v>21.978095194165533</v>
      </c>
      <c r="N20" s="164">
        <f t="shared" si="6"/>
        <v>44200</v>
      </c>
      <c r="O20" s="163">
        <f t="shared" si="7"/>
        <v>13.265374108868016</v>
      </c>
      <c r="P20" s="165">
        <f t="shared" si="8"/>
        <v>40800</v>
      </c>
      <c r="Q20" s="163">
        <f t="shared" si="9"/>
        <v>4.552653023570457</v>
      </c>
      <c r="R20" s="166">
        <f t="shared" si="10"/>
        <v>37400</v>
      </c>
      <c r="S20" s="163">
        <f t="shared" si="11"/>
        <v>-4.160068061727074</v>
      </c>
      <c r="T20" s="167"/>
      <c r="U20" s="163">
        <f t="shared" si="13"/>
        <v>-100</v>
      </c>
      <c r="V20" s="170">
        <f t="shared" si="14"/>
        <v>40800</v>
      </c>
      <c r="W20" s="171">
        <f t="shared" si="15"/>
        <v>4.552653023570457</v>
      </c>
      <c r="X20" s="172"/>
      <c r="Y20" s="173">
        <f t="shared" si="16"/>
        <v>-100</v>
      </c>
      <c r="Z20" s="174">
        <f t="shared" si="18"/>
        <v>38760</v>
      </c>
      <c r="AA20" s="175">
        <f t="shared" si="17"/>
        <v>-0.67497962760805308</v>
      </c>
    </row>
    <row r="21" spans="1:27">
      <c r="A21" s="128" t="s">
        <v>38</v>
      </c>
      <c r="B21" s="129">
        <v>0.01</v>
      </c>
      <c r="C21" s="150">
        <v>2350</v>
      </c>
      <c r="D21" s="151">
        <f t="shared" si="19"/>
        <v>2373.5</v>
      </c>
      <c r="E21" s="151"/>
      <c r="F21" s="131">
        <v>300</v>
      </c>
      <c r="G21" s="132">
        <f t="shared" si="1"/>
        <v>64384.5</v>
      </c>
      <c r="H21" s="133">
        <v>133000</v>
      </c>
      <c r="I21" s="134">
        <f t="shared" si="20"/>
        <v>106.57145741599297</v>
      </c>
      <c r="J21" s="135">
        <f t="shared" si="3"/>
        <v>99750</v>
      </c>
      <c r="K21" s="136">
        <f t="shared" si="4"/>
        <v>54.928593061994746</v>
      </c>
      <c r="L21" s="137">
        <f t="shared" si="5"/>
        <v>93100</v>
      </c>
      <c r="M21" s="136">
        <f t="shared" si="4"/>
        <v>44.600020191195085</v>
      </c>
      <c r="N21" s="137">
        <f t="shared" si="6"/>
        <v>86450</v>
      </c>
      <c r="O21" s="136">
        <f t="shared" si="7"/>
        <v>34.271447320395453</v>
      </c>
      <c r="P21" s="138">
        <f t="shared" si="8"/>
        <v>79800</v>
      </c>
      <c r="Q21" s="136">
        <f t="shared" si="9"/>
        <v>23.942874449595791</v>
      </c>
      <c r="R21" s="139"/>
      <c r="S21" s="136"/>
      <c r="T21" s="140"/>
      <c r="U21" s="136"/>
      <c r="V21" s="141">
        <f t="shared" si="14"/>
        <v>79800</v>
      </c>
      <c r="W21" s="152">
        <f t="shared" si="15"/>
        <v>23.942874449595791</v>
      </c>
      <c r="X21" s="153"/>
      <c r="Y21" s="142">
        <f t="shared" si="16"/>
        <v>-100</v>
      </c>
      <c r="Z21" s="143">
        <f t="shared" si="18"/>
        <v>75810</v>
      </c>
      <c r="AA21" s="146">
        <f t="shared" si="17"/>
        <v>17.745730727116012</v>
      </c>
    </row>
    <row r="22" spans="1:27">
      <c r="A22" s="128" t="s">
        <v>39</v>
      </c>
      <c r="B22" s="129">
        <v>0.01</v>
      </c>
      <c r="C22" s="150">
        <v>3100</v>
      </c>
      <c r="D22" s="151">
        <f t="shared" si="19"/>
        <v>3131</v>
      </c>
      <c r="E22" s="151"/>
      <c r="F22" s="131">
        <v>400</v>
      </c>
      <c r="G22" s="132">
        <f t="shared" si="1"/>
        <v>84937</v>
      </c>
      <c r="H22" s="133">
        <v>174000</v>
      </c>
      <c r="I22" s="134">
        <f t="shared" si="20"/>
        <v>104.85771807339557</v>
      </c>
      <c r="J22" s="135">
        <f t="shared" si="3"/>
        <v>130500</v>
      </c>
      <c r="K22" s="136">
        <f t="shared" si="4"/>
        <v>53.643288555046666</v>
      </c>
      <c r="L22" s="137">
        <f t="shared" si="5"/>
        <v>121799.99999999999</v>
      </c>
      <c r="M22" s="136">
        <f t="shared" si="4"/>
        <v>43.400402651376879</v>
      </c>
      <c r="N22" s="137">
        <f t="shared" si="6"/>
        <v>113100</v>
      </c>
      <c r="O22" s="136">
        <f t="shared" si="7"/>
        <v>33.15751674770712</v>
      </c>
      <c r="P22" s="138">
        <f t="shared" si="8"/>
        <v>104400</v>
      </c>
      <c r="Q22" s="136">
        <f t="shared" si="9"/>
        <v>22.914630844037347</v>
      </c>
      <c r="R22" s="139"/>
      <c r="S22" s="136"/>
      <c r="T22" s="140"/>
      <c r="U22" s="136"/>
      <c r="V22" s="141">
        <f t="shared" si="14"/>
        <v>104400</v>
      </c>
      <c r="W22" s="152">
        <f t="shared" si="15"/>
        <v>22.914630844037347</v>
      </c>
      <c r="X22" s="153"/>
      <c r="Y22" s="142">
        <f t="shared" si="16"/>
        <v>-100</v>
      </c>
      <c r="Z22" s="143">
        <f t="shared" si="18"/>
        <v>99180</v>
      </c>
      <c r="AA22" s="146">
        <f t="shared" si="17"/>
        <v>16.768899301835475</v>
      </c>
    </row>
    <row r="23" spans="1:27">
      <c r="A23" s="128" t="s">
        <v>40</v>
      </c>
      <c r="B23" s="129">
        <v>0.01</v>
      </c>
      <c r="C23" s="150">
        <v>4450</v>
      </c>
      <c r="D23" s="151">
        <f t="shared" si="19"/>
        <v>4494.5</v>
      </c>
      <c r="E23" s="151"/>
      <c r="F23" s="131">
        <v>500</v>
      </c>
      <c r="G23" s="132">
        <f t="shared" si="1"/>
        <v>121851.5</v>
      </c>
      <c r="H23" s="133">
        <v>250000</v>
      </c>
      <c r="I23" s="134">
        <f t="shared" si="20"/>
        <v>105.16776568199816</v>
      </c>
      <c r="J23" s="135">
        <f t="shared" si="3"/>
        <v>187500</v>
      </c>
      <c r="K23" s="136">
        <f t="shared" si="4"/>
        <v>53.875824261498622</v>
      </c>
      <c r="L23" s="137">
        <f t="shared" si="5"/>
        <v>175000</v>
      </c>
      <c r="M23" s="136">
        <f t="shared" si="4"/>
        <v>43.617435977398713</v>
      </c>
      <c r="N23" s="137">
        <f t="shared" si="6"/>
        <v>162500</v>
      </c>
      <c r="O23" s="136">
        <f t="shared" si="7"/>
        <v>33.359047693298805</v>
      </c>
      <c r="P23" s="138">
        <f t="shared" si="8"/>
        <v>150000</v>
      </c>
      <c r="Q23" s="136">
        <f t="shared" si="9"/>
        <v>23.100659409198897</v>
      </c>
      <c r="R23" s="139"/>
      <c r="S23" s="136"/>
      <c r="T23" s="140"/>
      <c r="U23" s="136"/>
      <c r="V23" s="141">
        <f t="shared" si="14"/>
        <v>150000</v>
      </c>
      <c r="W23" s="152">
        <f t="shared" si="15"/>
        <v>23.100659409198897</v>
      </c>
      <c r="X23" s="153"/>
      <c r="Y23" s="142">
        <f t="shared" si="16"/>
        <v>-100</v>
      </c>
      <c r="Z23" s="143">
        <f t="shared" si="18"/>
        <v>142500</v>
      </c>
      <c r="AA23" s="146">
        <f t="shared" si="17"/>
        <v>16.945626438738955</v>
      </c>
    </row>
    <row r="24" spans="1:27">
      <c r="A24" s="128" t="s">
        <v>41</v>
      </c>
      <c r="B24" s="129">
        <v>0.01</v>
      </c>
      <c r="C24" s="150">
        <v>5750</v>
      </c>
      <c r="D24" s="151">
        <f>(C24*B24)+C24</f>
        <v>5807.5</v>
      </c>
      <c r="E24" s="151"/>
      <c r="F24" s="131">
        <v>600</v>
      </c>
      <c r="G24" s="132">
        <f t="shared" si="1"/>
        <v>157402.5</v>
      </c>
      <c r="H24" s="133">
        <v>323000</v>
      </c>
      <c r="I24" s="134">
        <f t="shared" si="20"/>
        <v>105.20639761121964</v>
      </c>
      <c r="J24" s="135">
        <f t="shared" si="3"/>
        <v>242250</v>
      </c>
      <c r="K24" s="136">
        <f t="shared" si="4"/>
        <v>53.904798208414746</v>
      </c>
      <c r="L24" s="137">
        <f t="shared" si="5"/>
        <v>226100</v>
      </c>
      <c r="M24" s="136">
        <f t="shared" si="4"/>
        <v>43.644478327853733</v>
      </c>
      <c r="N24" s="137">
        <f t="shared" si="6"/>
        <v>209950</v>
      </c>
      <c r="O24" s="136">
        <f t="shared" si="7"/>
        <v>33.384158447292776</v>
      </c>
      <c r="P24" s="138">
        <f t="shared" si="8"/>
        <v>193800</v>
      </c>
      <c r="Q24" s="136">
        <f t="shared" si="9"/>
        <v>23.123838566731791</v>
      </c>
      <c r="R24" s="139"/>
      <c r="S24" s="136"/>
      <c r="T24" s="140"/>
      <c r="U24" s="136"/>
      <c r="V24" s="141">
        <f t="shared" si="14"/>
        <v>193800</v>
      </c>
      <c r="W24" s="152">
        <f t="shared" si="15"/>
        <v>23.123838566731791</v>
      </c>
      <c r="X24" s="153"/>
      <c r="Y24" s="142">
        <f t="shared" si="16"/>
        <v>-100</v>
      </c>
      <c r="Z24" s="143">
        <f t="shared" si="18"/>
        <v>184110</v>
      </c>
      <c r="AA24" s="146">
        <f t="shared" si="17"/>
        <v>16.967646638395209</v>
      </c>
    </row>
    <row r="25" spans="1:27">
      <c r="A25" s="63"/>
      <c r="B25" s="63"/>
      <c r="C25" s="89"/>
      <c r="D25" s="89"/>
      <c r="E25" s="89"/>
      <c r="F25" s="63"/>
      <c r="G25" s="90"/>
      <c r="H25" s="91"/>
      <c r="I25" s="92" t="s">
        <v>207</v>
      </c>
      <c r="J25" s="93">
        <v>20</v>
      </c>
      <c r="K25" s="94" t="s">
        <v>208</v>
      </c>
      <c r="L25" s="93">
        <v>25</v>
      </c>
      <c r="M25" s="94" t="s">
        <v>208</v>
      </c>
      <c r="N25" s="93">
        <v>30</v>
      </c>
      <c r="O25" s="94" t="s">
        <v>208</v>
      </c>
      <c r="P25" s="176"/>
      <c r="Q25" s="94"/>
      <c r="R25" s="96"/>
      <c r="S25" s="94"/>
      <c r="T25" s="96"/>
      <c r="U25" s="94"/>
      <c r="V25" s="311">
        <v>40</v>
      </c>
      <c r="W25" s="312"/>
      <c r="X25" s="311" t="s">
        <v>209</v>
      </c>
      <c r="Y25" s="312"/>
      <c r="Z25" s="97" t="s">
        <v>210</v>
      </c>
      <c r="AA25" s="98">
        <v>0.05</v>
      </c>
    </row>
    <row r="26" spans="1:27">
      <c r="A26" s="128" t="s">
        <v>199</v>
      </c>
      <c r="B26" s="129">
        <v>0.01</v>
      </c>
      <c r="C26" s="150">
        <v>360</v>
      </c>
      <c r="D26" s="151">
        <f>(C26*B26)+C26</f>
        <v>363.6</v>
      </c>
      <c r="E26" s="151"/>
      <c r="F26" s="131">
        <v>200</v>
      </c>
      <c r="G26" s="132">
        <f t="shared" si="1"/>
        <v>10017.200000000001</v>
      </c>
      <c r="H26" s="133">
        <v>18500</v>
      </c>
      <c r="I26" s="134">
        <f t="shared" si="2"/>
        <v>84.682346364253476</v>
      </c>
      <c r="J26" s="135">
        <f>SUM(($H26)*((100-J$25)/100))</f>
        <v>14800</v>
      </c>
      <c r="K26" s="136">
        <f>SUM(J26/$G26*100)-100</f>
        <v>47.745877091402775</v>
      </c>
      <c r="L26" s="135">
        <f>SUM(($H26)*((100-L$25)/100))</f>
        <v>13875</v>
      </c>
      <c r="M26" s="136">
        <f>SUM(L26/$G26*100)-100</f>
        <v>38.511759773190107</v>
      </c>
      <c r="N26" s="135">
        <f>SUM(($H26)*((100-N$25)/100))</f>
        <v>12950</v>
      </c>
      <c r="O26" s="136">
        <f>SUM(N26/$G26*100)-100</f>
        <v>29.277642454977439</v>
      </c>
      <c r="P26" s="135"/>
      <c r="Q26" s="136"/>
      <c r="R26" s="139"/>
      <c r="S26" s="136"/>
      <c r="T26" s="140"/>
      <c r="U26" s="136"/>
      <c r="V26" s="141">
        <f>H26*(100-$V$6)/100</f>
        <v>11100</v>
      </c>
      <c r="W26" s="152">
        <f t="shared" si="15"/>
        <v>10.809407818552089</v>
      </c>
      <c r="X26" s="153"/>
      <c r="Y26" s="142">
        <f t="shared" si="16"/>
        <v>-100</v>
      </c>
      <c r="Z26" s="143">
        <f t="shared" si="18"/>
        <v>10545</v>
      </c>
      <c r="AA26" s="146">
        <f t="shared" si="17"/>
        <v>5.2689374276244934</v>
      </c>
    </row>
    <row r="27" spans="1:27">
      <c r="A27" s="128"/>
      <c r="B27" s="129"/>
      <c r="C27" s="150"/>
      <c r="D27" s="151"/>
      <c r="E27" s="151"/>
      <c r="F27" s="131"/>
      <c r="G27" s="132"/>
      <c r="H27" s="133"/>
      <c r="I27" s="134"/>
      <c r="J27" s="135"/>
      <c r="K27" s="136"/>
      <c r="L27" s="135"/>
      <c r="M27" s="136"/>
      <c r="N27" s="135"/>
      <c r="O27" s="136"/>
      <c r="P27" s="135"/>
      <c r="Q27" s="136"/>
      <c r="R27" s="139"/>
      <c r="S27" s="136"/>
      <c r="T27" s="140"/>
      <c r="U27" s="136"/>
      <c r="V27" s="141"/>
      <c r="W27" s="152"/>
      <c r="X27" s="153"/>
      <c r="Y27" s="142"/>
      <c r="Z27" s="143"/>
      <c r="AA27" s="146"/>
    </row>
    <row r="28" spans="1:27">
      <c r="A28" s="231" t="s">
        <v>266</v>
      </c>
      <c r="B28" s="129"/>
      <c r="C28" s="150"/>
      <c r="D28" s="151"/>
      <c r="E28" s="151"/>
      <c r="F28" s="131"/>
      <c r="G28" s="132"/>
      <c r="H28" s="133"/>
      <c r="I28" s="134"/>
      <c r="J28" s="135"/>
      <c r="K28" s="136"/>
      <c r="L28" s="135"/>
      <c r="M28" s="136"/>
      <c r="N28" s="135"/>
      <c r="O28" s="136"/>
      <c r="P28" s="135"/>
      <c r="Q28" s="136"/>
      <c r="R28" s="139"/>
      <c r="S28" s="136"/>
      <c r="T28" s="140"/>
      <c r="U28" s="136"/>
      <c r="V28" s="141"/>
      <c r="W28" s="152"/>
      <c r="X28" s="153"/>
      <c r="Y28" s="142"/>
      <c r="Z28" s="143"/>
      <c r="AA28" s="146"/>
    </row>
    <row r="29" spans="1:27">
      <c r="A29" s="128" t="s">
        <v>267</v>
      </c>
      <c r="B29" s="129">
        <v>0.01</v>
      </c>
      <c r="C29" s="150">
        <v>300</v>
      </c>
      <c r="D29" s="151">
        <f t="shared" ref="D29:D34" si="21">(C29*B29)+C29</f>
        <v>303</v>
      </c>
      <c r="E29" s="151"/>
      <c r="F29" s="131">
        <v>250</v>
      </c>
      <c r="G29" s="132">
        <f t="shared" ref="G29:G34" si="22">D29*$F$3+F29</f>
        <v>8431</v>
      </c>
      <c r="H29" s="147">
        <v>18200</v>
      </c>
      <c r="I29" s="134">
        <f t="shared" ref="I29:I34" si="23">SUM(H29/G29*100)-100</f>
        <v>115.87000355829679</v>
      </c>
      <c r="J29" s="135">
        <f t="shared" ref="J29:J34" si="24">SUM(($H29)*((100-J$6)/100))</f>
        <v>13650</v>
      </c>
      <c r="K29" s="136">
        <f t="shared" ref="K29:K34" si="25">SUM(J29/$G29*100)-100</f>
        <v>61.902502668722576</v>
      </c>
      <c r="L29" s="137">
        <f t="shared" ref="L29:L34" si="26">SUM((H29)*((100-L$6)/100))</f>
        <v>12740</v>
      </c>
      <c r="M29" s="136">
        <f t="shared" ref="M29:M34" si="27">SUM(L29/$G29*100)-100</f>
        <v>51.10900249080774</v>
      </c>
      <c r="N29" s="137">
        <f t="shared" ref="N29:N34" si="28">SUM((H29)*((100-N$6)/100))</f>
        <v>11830</v>
      </c>
      <c r="O29" s="136">
        <f t="shared" ref="O29:O34" si="29">SUM(N29/$G29*100)-100</f>
        <v>40.315502312892903</v>
      </c>
      <c r="P29" s="138">
        <f t="shared" ref="P29:P34" si="30">SUM((H29)*((100-P$6)/100))</f>
        <v>10920</v>
      </c>
      <c r="Q29" s="136">
        <f t="shared" ref="Q29:Q34" si="31">SUM(P29/$G29*100)-100</f>
        <v>29.522002134978067</v>
      </c>
      <c r="R29" s="139">
        <f t="shared" ref="R29:R34" si="32">SUM((H29)*((100-R$6)/100))</f>
        <v>10010</v>
      </c>
      <c r="S29" s="136">
        <f t="shared" ref="S29:S34" si="33">SUM(R29/$G29*100)-100</f>
        <v>18.728501957063216</v>
      </c>
      <c r="T29" s="140">
        <f t="shared" ref="T29:T34" si="34">SUM((H29)*((100-T$6)/100))</f>
        <v>9100</v>
      </c>
      <c r="U29" s="136">
        <f t="shared" ref="U29:U34" si="35">SUM(T29/$G29*100)-100</f>
        <v>7.9350017791483936</v>
      </c>
      <c r="V29" s="141">
        <f t="shared" ref="V29:V34" si="36">H29*(100-$V$6)/100</f>
        <v>10920</v>
      </c>
      <c r="W29" s="152">
        <f t="shared" ref="W29:W34" si="37">SUM(V29/G29*100)-100</f>
        <v>29.522002134978067</v>
      </c>
      <c r="X29" s="153"/>
      <c r="Y29" s="142">
        <f t="shared" ref="Y29:Y34" si="38">(X29/G29*100)-100</f>
        <v>-100</v>
      </c>
      <c r="Z29" s="143">
        <f t="shared" ref="Z29:Z34" si="39">V29-(V29*$AA$6)</f>
        <v>10374</v>
      </c>
      <c r="AA29" s="146">
        <f t="shared" ref="AA29:AA34" si="40">SUM(Z29/G29*100)-100</f>
        <v>23.045902028229165</v>
      </c>
    </row>
    <row r="30" spans="1:27">
      <c r="A30" s="128" t="s">
        <v>268</v>
      </c>
      <c r="B30" s="129">
        <v>0.01</v>
      </c>
      <c r="C30" s="150">
        <v>310</v>
      </c>
      <c r="D30" s="151">
        <f t="shared" si="21"/>
        <v>313.10000000000002</v>
      </c>
      <c r="E30" s="151"/>
      <c r="F30" s="131">
        <v>250</v>
      </c>
      <c r="G30" s="132">
        <f t="shared" si="22"/>
        <v>8703.7000000000007</v>
      </c>
      <c r="H30" s="147">
        <v>18700</v>
      </c>
      <c r="I30" s="134">
        <f t="shared" si="23"/>
        <v>114.85115525581074</v>
      </c>
      <c r="J30" s="135">
        <f t="shared" si="24"/>
        <v>14025</v>
      </c>
      <c r="K30" s="136">
        <f t="shared" si="25"/>
        <v>61.138366441858039</v>
      </c>
      <c r="L30" s="137">
        <f t="shared" si="26"/>
        <v>13090</v>
      </c>
      <c r="M30" s="136">
        <f t="shared" si="27"/>
        <v>50.3958086790675</v>
      </c>
      <c r="N30" s="137">
        <f t="shared" si="28"/>
        <v>12155</v>
      </c>
      <c r="O30" s="136">
        <f t="shared" si="29"/>
        <v>39.653250916276988</v>
      </c>
      <c r="P30" s="138">
        <f t="shared" si="30"/>
        <v>11220</v>
      </c>
      <c r="Q30" s="136">
        <f t="shared" si="31"/>
        <v>28.910693153486449</v>
      </c>
      <c r="R30" s="139">
        <f t="shared" si="32"/>
        <v>10285</v>
      </c>
      <c r="S30" s="136">
        <f t="shared" si="33"/>
        <v>18.168135390695909</v>
      </c>
      <c r="T30" s="140">
        <f t="shared" si="34"/>
        <v>9350</v>
      </c>
      <c r="U30" s="136">
        <f t="shared" si="35"/>
        <v>7.4255776279053691</v>
      </c>
      <c r="V30" s="141">
        <f t="shared" si="36"/>
        <v>11220</v>
      </c>
      <c r="W30" s="152">
        <f t="shared" si="37"/>
        <v>28.910693153486449</v>
      </c>
      <c r="X30" s="153"/>
      <c r="Y30" s="142">
        <f t="shared" si="38"/>
        <v>-100</v>
      </c>
      <c r="Z30" s="143">
        <f t="shared" si="39"/>
        <v>10659</v>
      </c>
      <c r="AA30" s="146">
        <f t="shared" si="40"/>
        <v>22.465158495812119</v>
      </c>
    </row>
    <row r="31" spans="1:27">
      <c r="A31" s="128" t="s">
        <v>269</v>
      </c>
      <c r="B31" s="129">
        <v>0.01</v>
      </c>
      <c r="C31" s="150">
        <v>320</v>
      </c>
      <c r="D31" s="151">
        <f t="shared" si="21"/>
        <v>323.2</v>
      </c>
      <c r="E31" s="151"/>
      <c r="F31" s="131">
        <v>250</v>
      </c>
      <c r="G31" s="132">
        <f t="shared" si="22"/>
        <v>8976.4</v>
      </c>
      <c r="H31" s="147">
        <v>19600</v>
      </c>
      <c r="I31" s="134">
        <f t="shared" si="23"/>
        <v>118.35034089389956</v>
      </c>
      <c r="J31" s="135">
        <f t="shared" si="24"/>
        <v>14700</v>
      </c>
      <c r="K31" s="136">
        <f t="shared" si="25"/>
        <v>63.762755670424696</v>
      </c>
      <c r="L31" s="137">
        <f t="shared" si="26"/>
        <v>13720</v>
      </c>
      <c r="M31" s="136">
        <f t="shared" si="27"/>
        <v>52.845238625729706</v>
      </c>
      <c r="N31" s="137">
        <f t="shared" si="28"/>
        <v>12740</v>
      </c>
      <c r="O31" s="136">
        <f t="shared" si="29"/>
        <v>41.927721581034717</v>
      </c>
      <c r="P31" s="138">
        <f t="shared" si="30"/>
        <v>11760</v>
      </c>
      <c r="Q31" s="136">
        <f t="shared" si="31"/>
        <v>31.010204536339728</v>
      </c>
      <c r="R31" s="139">
        <f t="shared" si="32"/>
        <v>10780</v>
      </c>
      <c r="S31" s="136">
        <f t="shared" si="33"/>
        <v>20.092687491644767</v>
      </c>
      <c r="T31" s="140">
        <f t="shared" si="34"/>
        <v>9800</v>
      </c>
      <c r="U31" s="136">
        <f t="shared" si="35"/>
        <v>9.1751704469497781</v>
      </c>
      <c r="V31" s="141">
        <f t="shared" si="36"/>
        <v>11760</v>
      </c>
      <c r="W31" s="152">
        <f t="shared" si="37"/>
        <v>31.010204536339728</v>
      </c>
      <c r="X31" s="153"/>
      <c r="Y31" s="142">
        <f t="shared" si="38"/>
        <v>-100</v>
      </c>
      <c r="Z31" s="143">
        <f t="shared" si="39"/>
        <v>11172</v>
      </c>
      <c r="AA31" s="146">
        <f t="shared" si="40"/>
        <v>24.459694309522746</v>
      </c>
    </row>
    <row r="32" spans="1:27">
      <c r="A32" s="238" t="s">
        <v>270</v>
      </c>
      <c r="B32" s="129">
        <v>0.01</v>
      </c>
      <c r="C32" s="150"/>
      <c r="D32" s="151">
        <f t="shared" si="21"/>
        <v>0</v>
      </c>
      <c r="E32" s="151"/>
      <c r="F32" s="131">
        <v>250</v>
      </c>
      <c r="G32" s="132">
        <f t="shared" si="22"/>
        <v>250</v>
      </c>
      <c r="H32" s="147">
        <v>20700</v>
      </c>
      <c r="I32" s="134">
        <f t="shared" si="23"/>
        <v>8180</v>
      </c>
      <c r="J32" s="135">
        <f t="shared" si="24"/>
        <v>15525</v>
      </c>
      <c r="K32" s="136">
        <f t="shared" si="25"/>
        <v>6110</v>
      </c>
      <c r="L32" s="137">
        <f t="shared" si="26"/>
        <v>14489.999999999998</v>
      </c>
      <c r="M32" s="136">
        <f t="shared" si="27"/>
        <v>5695.9999999999991</v>
      </c>
      <c r="N32" s="137">
        <f t="shared" si="28"/>
        <v>13455</v>
      </c>
      <c r="O32" s="136">
        <f t="shared" si="29"/>
        <v>5282</v>
      </c>
      <c r="P32" s="138">
        <f t="shared" si="30"/>
        <v>12420</v>
      </c>
      <c r="Q32" s="136">
        <f t="shared" si="31"/>
        <v>4868</v>
      </c>
      <c r="R32" s="139">
        <f t="shared" si="32"/>
        <v>11385.000000000002</v>
      </c>
      <c r="S32" s="136">
        <f t="shared" si="33"/>
        <v>4454.0000000000009</v>
      </c>
      <c r="T32" s="140">
        <f t="shared" si="34"/>
        <v>10350</v>
      </c>
      <c r="U32" s="136">
        <f t="shared" si="35"/>
        <v>4040</v>
      </c>
      <c r="V32" s="141">
        <f t="shared" si="36"/>
        <v>12420</v>
      </c>
      <c r="W32" s="152">
        <f t="shared" si="37"/>
        <v>4868</v>
      </c>
      <c r="X32" s="153"/>
      <c r="Y32" s="142">
        <f t="shared" si="38"/>
        <v>-100</v>
      </c>
      <c r="Z32" s="143">
        <f t="shared" si="39"/>
        <v>11799</v>
      </c>
      <c r="AA32" s="146">
        <f t="shared" si="40"/>
        <v>4619.5999999999995</v>
      </c>
    </row>
    <row r="33" spans="1:27">
      <c r="A33" s="238" t="s">
        <v>271</v>
      </c>
      <c r="B33" s="129">
        <v>0.01</v>
      </c>
      <c r="C33" s="150"/>
      <c r="D33" s="151">
        <f t="shared" si="21"/>
        <v>0</v>
      </c>
      <c r="E33" s="151"/>
      <c r="F33" s="131">
        <v>250</v>
      </c>
      <c r="G33" s="132">
        <f t="shared" si="22"/>
        <v>250</v>
      </c>
      <c r="H33" s="147">
        <v>21900</v>
      </c>
      <c r="I33" s="134">
        <f t="shared" si="23"/>
        <v>8660</v>
      </c>
      <c r="J33" s="135">
        <f t="shared" si="24"/>
        <v>16425</v>
      </c>
      <c r="K33" s="136">
        <f t="shared" si="25"/>
        <v>6470</v>
      </c>
      <c r="L33" s="137">
        <f t="shared" si="26"/>
        <v>15329.999999999998</v>
      </c>
      <c r="M33" s="136">
        <f t="shared" si="27"/>
        <v>6031.9999999999991</v>
      </c>
      <c r="N33" s="137">
        <f t="shared" si="28"/>
        <v>14235</v>
      </c>
      <c r="O33" s="136">
        <f t="shared" si="29"/>
        <v>5594</v>
      </c>
      <c r="P33" s="138">
        <f t="shared" si="30"/>
        <v>13140</v>
      </c>
      <c r="Q33" s="136">
        <f t="shared" si="31"/>
        <v>5156</v>
      </c>
      <c r="R33" s="139">
        <f t="shared" si="32"/>
        <v>12045.000000000002</v>
      </c>
      <c r="S33" s="136">
        <f t="shared" si="33"/>
        <v>4718.0000000000009</v>
      </c>
      <c r="T33" s="140">
        <f t="shared" si="34"/>
        <v>10950</v>
      </c>
      <c r="U33" s="136">
        <f t="shared" si="35"/>
        <v>4280</v>
      </c>
      <c r="V33" s="141">
        <f t="shared" si="36"/>
        <v>13140</v>
      </c>
      <c r="W33" s="152">
        <f t="shared" si="37"/>
        <v>5156</v>
      </c>
      <c r="X33" s="153"/>
      <c r="Y33" s="142">
        <f t="shared" si="38"/>
        <v>-100</v>
      </c>
      <c r="Z33" s="143">
        <f t="shared" si="39"/>
        <v>12483</v>
      </c>
      <c r="AA33" s="146">
        <f t="shared" si="40"/>
        <v>4893.2</v>
      </c>
    </row>
    <row r="34" spans="1:27">
      <c r="A34" s="238" t="s">
        <v>272</v>
      </c>
      <c r="B34" s="129">
        <v>0.01</v>
      </c>
      <c r="C34" s="150"/>
      <c r="D34" s="151">
        <f t="shared" si="21"/>
        <v>0</v>
      </c>
      <c r="E34" s="151"/>
      <c r="F34" s="131">
        <v>250</v>
      </c>
      <c r="G34" s="132">
        <f t="shared" si="22"/>
        <v>250</v>
      </c>
      <c r="H34" s="147">
        <v>23000</v>
      </c>
      <c r="I34" s="134">
        <f t="shared" si="23"/>
        <v>9100</v>
      </c>
      <c r="J34" s="135">
        <f t="shared" si="24"/>
        <v>17250</v>
      </c>
      <c r="K34" s="136">
        <f t="shared" si="25"/>
        <v>6800</v>
      </c>
      <c r="L34" s="137">
        <f t="shared" si="26"/>
        <v>16099.999999999998</v>
      </c>
      <c r="M34" s="136">
        <f t="shared" si="27"/>
        <v>6339.9999999999991</v>
      </c>
      <c r="N34" s="137">
        <f t="shared" si="28"/>
        <v>14950</v>
      </c>
      <c r="O34" s="136">
        <f t="shared" si="29"/>
        <v>5880</v>
      </c>
      <c r="P34" s="138">
        <f t="shared" si="30"/>
        <v>13800</v>
      </c>
      <c r="Q34" s="136">
        <f t="shared" si="31"/>
        <v>5420</v>
      </c>
      <c r="R34" s="139">
        <f t="shared" si="32"/>
        <v>12650.000000000002</v>
      </c>
      <c r="S34" s="136">
        <f t="shared" si="33"/>
        <v>4960.0000000000009</v>
      </c>
      <c r="T34" s="140">
        <f t="shared" si="34"/>
        <v>11500</v>
      </c>
      <c r="U34" s="136">
        <f t="shared" si="35"/>
        <v>4500</v>
      </c>
      <c r="V34" s="141">
        <f t="shared" si="36"/>
        <v>13800</v>
      </c>
      <c r="W34" s="152">
        <f t="shared" si="37"/>
        <v>5420</v>
      </c>
      <c r="X34" s="153"/>
      <c r="Y34" s="142">
        <f t="shared" si="38"/>
        <v>-100</v>
      </c>
      <c r="Z34" s="143">
        <f t="shared" si="39"/>
        <v>13110</v>
      </c>
      <c r="AA34" s="146">
        <f t="shared" si="40"/>
        <v>5144</v>
      </c>
    </row>
    <row r="35" spans="1:27">
      <c r="A35" s="128"/>
      <c r="B35" s="129"/>
      <c r="C35" s="150"/>
      <c r="D35" s="151"/>
      <c r="E35" s="151"/>
      <c r="F35" s="131"/>
      <c r="G35" s="132"/>
      <c r="H35" s="133"/>
      <c r="I35" s="134"/>
      <c r="J35" s="135"/>
      <c r="K35" s="136"/>
      <c r="L35" s="135"/>
      <c r="M35" s="136"/>
      <c r="N35" s="135"/>
      <c r="O35" s="136"/>
      <c r="P35" s="135"/>
      <c r="Q35" s="136"/>
      <c r="R35" s="139"/>
      <c r="S35" s="136"/>
      <c r="T35" s="140"/>
      <c r="U35" s="136"/>
      <c r="V35" s="141"/>
      <c r="W35" s="152"/>
      <c r="X35" s="153"/>
      <c r="Y35" s="142"/>
      <c r="Z35" s="143"/>
      <c r="AA35" s="146"/>
    </row>
    <row r="36" spans="1:27">
      <c r="A36" s="128"/>
      <c r="B36" s="129"/>
      <c r="C36" s="150"/>
      <c r="D36" s="151"/>
      <c r="E36" s="151"/>
      <c r="F36" s="131"/>
      <c r="G36" s="132"/>
      <c r="H36" s="133"/>
      <c r="I36" s="134"/>
      <c r="J36" s="135"/>
      <c r="K36" s="136"/>
      <c r="L36" s="135"/>
      <c r="M36" s="136"/>
      <c r="N36" s="135"/>
      <c r="O36" s="136"/>
      <c r="P36" s="135"/>
      <c r="Q36" s="136"/>
      <c r="R36" s="139"/>
      <c r="S36" s="136"/>
      <c r="T36" s="140"/>
      <c r="U36" s="136"/>
      <c r="V36" s="141"/>
      <c r="W36" s="152"/>
      <c r="X36" s="153"/>
      <c r="Y36" s="142"/>
      <c r="Z36" s="143"/>
      <c r="AA36" s="146"/>
    </row>
    <row r="37" spans="1:27">
      <c r="A37" s="128"/>
      <c r="B37" s="129"/>
      <c r="C37" s="150"/>
      <c r="D37" s="151"/>
      <c r="E37" s="151"/>
      <c r="F37" s="131"/>
      <c r="G37" s="132"/>
      <c r="H37" s="133"/>
      <c r="I37" s="134"/>
      <c r="J37" s="135"/>
      <c r="K37" s="136"/>
      <c r="L37" s="135"/>
      <c r="M37" s="136"/>
      <c r="N37" s="135"/>
      <c r="O37" s="136"/>
      <c r="P37" s="135"/>
      <c r="Q37" s="136"/>
      <c r="R37" s="139"/>
      <c r="S37" s="136"/>
      <c r="T37" s="140"/>
      <c r="U37" s="136"/>
      <c r="V37" s="141"/>
      <c r="W37" s="152"/>
      <c r="X37" s="153"/>
      <c r="Y37" s="142"/>
      <c r="Z37" s="143"/>
      <c r="AA37" s="146"/>
    </row>
    <row r="38" spans="1:27">
      <c r="A38" s="128"/>
      <c r="B38" s="129"/>
      <c r="C38" s="150"/>
      <c r="D38" s="151"/>
      <c r="E38" s="151"/>
      <c r="F38" s="131"/>
      <c r="G38" s="132"/>
      <c r="H38" s="133"/>
      <c r="I38" s="134"/>
      <c r="J38" s="135"/>
      <c r="K38" s="136"/>
      <c r="L38" s="135"/>
      <c r="M38" s="136"/>
      <c r="N38" s="135"/>
      <c r="O38" s="136"/>
      <c r="P38" s="135"/>
      <c r="Q38" s="136"/>
      <c r="R38" s="139"/>
      <c r="S38" s="136"/>
      <c r="T38" s="140"/>
      <c r="U38" s="136"/>
      <c r="V38" s="141"/>
      <c r="W38" s="152"/>
      <c r="X38" s="153"/>
      <c r="Y38" s="142"/>
      <c r="Z38" s="143"/>
      <c r="AA38" s="146"/>
    </row>
    <row r="39" spans="1:27">
      <c r="A39" s="128"/>
      <c r="B39" s="129"/>
      <c r="C39" s="150"/>
      <c r="D39" s="151"/>
      <c r="E39" s="151"/>
      <c r="F39" s="131"/>
      <c r="G39" s="132"/>
      <c r="H39" s="133"/>
      <c r="I39" s="134"/>
      <c r="J39" s="135"/>
      <c r="K39" s="136"/>
      <c r="L39" s="135"/>
      <c r="M39" s="136"/>
      <c r="N39" s="135"/>
      <c r="O39" s="136"/>
      <c r="P39" s="135"/>
      <c r="Q39" s="136"/>
      <c r="R39" s="139"/>
      <c r="S39" s="136"/>
      <c r="T39" s="140"/>
      <c r="U39" s="136"/>
      <c r="V39" s="141"/>
      <c r="W39" s="152"/>
      <c r="X39" s="153"/>
      <c r="Y39" s="142"/>
      <c r="Z39" s="143"/>
      <c r="AA39" s="146"/>
    </row>
    <row r="40" spans="1:27">
      <c r="A40" s="128"/>
      <c r="B40" s="129"/>
      <c r="C40" s="150"/>
      <c r="D40" s="151"/>
      <c r="E40" s="151"/>
      <c r="F40" s="131"/>
      <c r="G40" s="132"/>
      <c r="H40" s="133"/>
      <c r="I40" s="134"/>
      <c r="J40" s="135"/>
      <c r="K40" s="136"/>
      <c r="L40" s="135"/>
      <c r="M40" s="136"/>
      <c r="N40" s="135"/>
      <c r="O40" s="136"/>
      <c r="P40" s="135"/>
      <c r="Q40" s="136"/>
      <c r="R40" s="139"/>
      <c r="S40" s="136"/>
      <c r="T40" s="140"/>
      <c r="U40" s="136"/>
      <c r="V40" s="141"/>
      <c r="W40" s="152"/>
      <c r="X40" s="153"/>
      <c r="Y40" s="142"/>
      <c r="Z40" s="143"/>
      <c r="AA40" s="146"/>
    </row>
    <row r="41" spans="1:27">
      <c r="A41" s="128"/>
      <c r="B41" s="129"/>
      <c r="C41" s="150"/>
      <c r="D41" s="151"/>
      <c r="E41" s="151"/>
      <c r="F41" s="131"/>
      <c r="G41" s="132"/>
      <c r="H41" s="133"/>
      <c r="I41" s="134"/>
      <c r="J41" s="135"/>
      <c r="K41" s="136"/>
      <c r="L41" s="135"/>
      <c r="M41" s="136"/>
      <c r="N41" s="135"/>
      <c r="O41" s="136"/>
      <c r="P41" s="135"/>
      <c r="Q41" s="136"/>
      <c r="R41" s="139"/>
      <c r="S41" s="136"/>
      <c r="T41" s="140"/>
      <c r="U41" s="136"/>
      <c r="V41" s="141"/>
      <c r="W41" s="152"/>
      <c r="X41" s="153"/>
      <c r="Y41" s="142"/>
      <c r="Z41" s="143"/>
      <c r="AA41" s="146"/>
    </row>
    <row r="42" spans="1:27" ht="15.75">
      <c r="A42" s="113" t="s">
        <v>223</v>
      </c>
      <c r="B42" s="114"/>
      <c r="C42" s="115"/>
      <c r="D42" s="116"/>
      <c r="E42" s="116" t="s">
        <v>224</v>
      </c>
      <c r="F42" s="114"/>
      <c r="G42" s="117"/>
      <c r="H42" s="118" t="s">
        <v>3</v>
      </c>
      <c r="I42" s="119"/>
      <c r="J42" s="120" t="s">
        <v>219</v>
      </c>
      <c r="K42" s="121"/>
      <c r="L42" s="120" t="s">
        <v>219</v>
      </c>
      <c r="M42" s="121"/>
      <c r="N42" s="120" t="s">
        <v>219</v>
      </c>
      <c r="O42" s="121"/>
      <c r="P42" s="120" t="s">
        <v>219</v>
      </c>
      <c r="Q42" s="121"/>
      <c r="R42" s="120" t="s">
        <v>219</v>
      </c>
      <c r="S42" s="121"/>
      <c r="T42" s="120" t="s">
        <v>219</v>
      </c>
      <c r="U42" s="121"/>
      <c r="V42" s="122"/>
      <c r="W42" s="123"/>
      <c r="X42" s="124"/>
      <c r="Y42" s="125"/>
      <c r="Z42" s="126"/>
      <c r="AA42" s="127"/>
    </row>
    <row r="43" spans="1:27">
      <c r="A43" s="128" t="s">
        <v>225</v>
      </c>
      <c r="B43" s="129">
        <v>0.01</v>
      </c>
      <c r="C43" s="130">
        <v>525</v>
      </c>
      <c r="D43" s="130">
        <f t="shared" ref="D43:D51" si="41">(C43*B43)+C43</f>
        <v>530.25</v>
      </c>
      <c r="E43" s="130">
        <f>$C$84+18</f>
        <v>183</v>
      </c>
      <c r="F43" s="131">
        <v>180</v>
      </c>
      <c r="G43" s="132">
        <f>(D43+E43)*$F$3+F43</f>
        <v>19437.75</v>
      </c>
      <c r="H43" s="147">
        <v>47400</v>
      </c>
      <c r="I43" s="134">
        <f t="shared" ref="I43:I49" si="42">SUM(H43/G43*100)-100</f>
        <v>143.85538449666245</v>
      </c>
      <c r="J43" s="135">
        <f t="shared" ref="J43:J51" si="43">SUM(($H43)*((100-J$6)/100))</f>
        <v>35550</v>
      </c>
      <c r="K43" s="136">
        <f t="shared" ref="K43:K51" si="44">SUM(J43/$G43*100)-100</f>
        <v>82.891538372496797</v>
      </c>
      <c r="L43" s="137">
        <f t="shared" ref="L43:L49" si="45">SUM((H43)*((100-L$6)/100))</f>
        <v>33180</v>
      </c>
      <c r="M43" s="136">
        <f t="shared" ref="M43:M51" si="46">SUM(L43/$G43*100)-100</f>
        <v>70.698769147663683</v>
      </c>
      <c r="N43" s="137">
        <f t="shared" ref="N43:N49" si="47">SUM((H43)*((100-N$6)/100))</f>
        <v>30810</v>
      </c>
      <c r="O43" s="136">
        <f t="shared" ref="O43:O51" si="48">SUM(N43/$G43*100)-100</f>
        <v>58.505999922830568</v>
      </c>
      <c r="P43" s="138">
        <f t="shared" ref="P43:P49" si="49">SUM((H43)*((100-P$6)/100))</f>
        <v>28440</v>
      </c>
      <c r="Q43" s="136">
        <f t="shared" ref="Q43:Q51" si="50">SUM(P43/$G43*100)-100</f>
        <v>46.313230697997454</v>
      </c>
      <c r="R43" s="139">
        <f t="shared" ref="R43:R49" si="51">SUM((H43)*((100-R$6)/100))</f>
        <v>26070.000000000004</v>
      </c>
      <c r="S43" s="136">
        <f t="shared" ref="S43:S51" si="52">SUM(R43/$G43*100)-100</f>
        <v>34.12046147316434</v>
      </c>
      <c r="T43" s="140">
        <f t="shared" ref="T43:T49" si="53">SUM((H43)*((100-T$6)/100))</f>
        <v>23700</v>
      </c>
      <c r="U43" s="136">
        <f t="shared" ref="U43:U51" si="54">SUM(T43/$G43*100)-100</f>
        <v>21.927692248331226</v>
      </c>
      <c r="V43" s="141">
        <f t="shared" ref="V43:V51" si="55">H43*(100-$V$6)/100</f>
        <v>28440</v>
      </c>
      <c r="W43" s="148">
        <f t="shared" ref="W43:W51" si="56">SUM(V43/G43*100)-100</f>
        <v>46.313230697997454</v>
      </c>
      <c r="X43" s="149"/>
      <c r="Y43" s="142">
        <f t="shared" ref="Y43:Y51" si="57">(X43/G43*100)-100</f>
        <v>-100</v>
      </c>
      <c r="Z43" s="143">
        <f t="shared" ref="Z43:Z51" si="58">V43-(V43*$AA$6)</f>
        <v>27018</v>
      </c>
      <c r="AA43" s="146">
        <f t="shared" ref="AA43:AA51" si="59">SUM(Z43/G43*100)-100</f>
        <v>38.99756916309758</v>
      </c>
    </row>
    <row r="44" spans="1:27">
      <c r="A44" s="128" t="s">
        <v>226</v>
      </c>
      <c r="B44" s="129">
        <v>0.01</v>
      </c>
      <c r="C44" s="130">
        <v>525</v>
      </c>
      <c r="D44" s="130">
        <f t="shared" si="41"/>
        <v>530.25</v>
      </c>
      <c r="E44" s="130">
        <f>$C$85+18</f>
        <v>198</v>
      </c>
      <c r="F44" s="131">
        <v>180</v>
      </c>
      <c r="G44" s="132">
        <f t="shared" ref="G44:G51" si="60">(D44+E44)*$F$3+F44</f>
        <v>19842.75</v>
      </c>
      <c r="H44" s="147">
        <v>48400</v>
      </c>
      <c r="I44" s="134">
        <f t="shared" si="42"/>
        <v>143.91780373184159</v>
      </c>
      <c r="J44" s="135">
        <f t="shared" si="43"/>
        <v>36300</v>
      </c>
      <c r="K44" s="136">
        <f t="shared" si="44"/>
        <v>82.938352798881198</v>
      </c>
      <c r="L44" s="137">
        <f>SUM((H44)*((100-L$6)/100))</f>
        <v>33880</v>
      </c>
      <c r="M44" s="136">
        <f t="shared" si="46"/>
        <v>70.742462612289103</v>
      </c>
      <c r="N44" s="137">
        <f>SUM((H44)*((100-N$6)/100))</f>
        <v>31460</v>
      </c>
      <c r="O44" s="136">
        <f t="shared" si="48"/>
        <v>58.546572425697065</v>
      </c>
      <c r="P44" s="138">
        <f>SUM((H44)*((100-P$6)/100))</f>
        <v>29040</v>
      </c>
      <c r="Q44" s="136">
        <f t="shared" si="50"/>
        <v>46.35068223910497</v>
      </c>
      <c r="R44" s="139">
        <f>SUM((H44)*((100-R$6)/100))</f>
        <v>26620.000000000004</v>
      </c>
      <c r="S44" s="136">
        <f t="shared" si="52"/>
        <v>34.154792052512903</v>
      </c>
      <c r="T44" s="140">
        <f>SUM((H44)*((100-T$6)/100))</f>
        <v>24200</v>
      </c>
      <c r="U44" s="136">
        <f t="shared" si="54"/>
        <v>21.958901865920794</v>
      </c>
      <c r="V44" s="141">
        <f t="shared" si="55"/>
        <v>29040</v>
      </c>
      <c r="W44" s="148">
        <f t="shared" si="56"/>
        <v>46.35068223910497</v>
      </c>
      <c r="X44" s="149"/>
      <c r="Y44" s="142">
        <f t="shared" si="57"/>
        <v>-100</v>
      </c>
      <c r="Z44" s="143">
        <f t="shared" si="58"/>
        <v>27588</v>
      </c>
      <c r="AA44" s="146">
        <f t="shared" si="59"/>
        <v>39.033148127149701</v>
      </c>
    </row>
    <row r="45" spans="1:27">
      <c r="A45" s="128" t="s">
        <v>227</v>
      </c>
      <c r="B45" s="129">
        <v>0.01</v>
      </c>
      <c r="C45" s="130">
        <v>525</v>
      </c>
      <c r="D45" s="130">
        <f t="shared" si="41"/>
        <v>530.25</v>
      </c>
      <c r="E45" s="130">
        <f>$C$86+18</f>
        <v>213</v>
      </c>
      <c r="F45" s="131">
        <v>180</v>
      </c>
      <c r="G45" s="132">
        <f t="shared" si="60"/>
        <v>20247.75</v>
      </c>
      <c r="H45" s="147">
        <v>49200</v>
      </c>
      <c r="I45" s="134">
        <f t="shared" si="42"/>
        <v>142.9899618476127</v>
      </c>
      <c r="J45" s="135">
        <f t="shared" si="43"/>
        <v>36900</v>
      </c>
      <c r="K45" s="136">
        <f t="shared" si="44"/>
        <v>82.242471385709536</v>
      </c>
      <c r="L45" s="137">
        <f>SUM((H45)*((100-L$6)/100))</f>
        <v>34440</v>
      </c>
      <c r="M45" s="136">
        <f t="shared" si="46"/>
        <v>70.092973293328896</v>
      </c>
      <c r="N45" s="137">
        <f>SUM((H45)*((100-N$6)/100))</f>
        <v>31980</v>
      </c>
      <c r="O45" s="136">
        <f t="shared" si="48"/>
        <v>57.943475200948257</v>
      </c>
      <c r="P45" s="138">
        <f>SUM((H45)*((100-P$6)/100))</f>
        <v>29520</v>
      </c>
      <c r="Q45" s="136">
        <f t="shared" si="50"/>
        <v>45.793977108567617</v>
      </c>
      <c r="R45" s="139">
        <f>SUM((H45)*((100-R$6)/100))</f>
        <v>27060.000000000004</v>
      </c>
      <c r="S45" s="136">
        <f t="shared" si="52"/>
        <v>33.644479016187006</v>
      </c>
      <c r="T45" s="140">
        <f>SUM((H45)*((100-T$6)/100))</f>
        <v>24600</v>
      </c>
      <c r="U45" s="136">
        <f t="shared" si="54"/>
        <v>21.494980923806352</v>
      </c>
      <c r="V45" s="141">
        <f t="shared" si="55"/>
        <v>29520</v>
      </c>
      <c r="W45" s="148">
        <f t="shared" si="56"/>
        <v>45.793977108567617</v>
      </c>
      <c r="X45" s="149"/>
      <c r="Y45" s="142">
        <f t="shared" si="57"/>
        <v>-100</v>
      </c>
      <c r="Z45" s="143">
        <f t="shared" si="58"/>
        <v>28044</v>
      </c>
      <c r="AA45" s="146">
        <f t="shared" si="59"/>
        <v>38.504278253139233</v>
      </c>
    </row>
    <row r="46" spans="1:27">
      <c r="A46" s="128" t="s">
        <v>228</v>
      </c>
      <c r="B46" s="129">
        <v>0.01</v>
      </c>
      <c r="C46" s="130">
        <v>537</v>
      </c>
      <c r="D46" s="130">
        <f t="shared" si="41"/>
        <v>542.37</v>
      </c>
      <c r="E46" s="130">
        <f>$C$84+18</f>
        <v>183</v>
      </c>
      <c r="F46" s="131">
        <v>180</v>
      </c>
      <c r="G46" s="132">
        <f t="shared" si="60"/>
        <v>19764.990000000002</v>
      </c>
      <c r="H46" s="147">
        <v>48400</v>
      </c>
      <c r="I46" s="134">
        <f t="shared" si="42"/>
        <v>144.87743226786353</v>
      </c>
      <c r="J46" s="135">
        <f t="shared" si="43"/>
        <v>36300</v>
      </c>
      <c r="K46" s="136">
        <f t="shared" si="44"/>
        <v>83.65807420089763</v>
      </c>
      <c r="L46" s="137">
        <f t="shared" si="45"/>
        <v>33880</v>
      </c>
      <c r="M46" s="136">
        <f t="shared" si="46"/>
        <v>71.414202587504462</v>
      </c>
      <c r="N46" s="137">
        <f t="shared" si="47"/>
        <v>31460</v>
      </c>
      <c r="O46" s="136">
        <f t="shared" si="48"/>
        <v>59.170330974111295</v>
      </c>
      <c r="P46" s="138">
        <f t="shared" si="49"/>
        <v>29040</v>
      </c>
      <c r="Q46" s="136">
        <f t="shared" si="50"/>
        <v>46.926459360718098</v>
      </c>
      <c r="R46" s="139">
        <f t="shared" si="51"/>
        <v>26620.000000000004</v>
      </c>
      <c r="S46" s="136">
        <f t="shared" si="52"/>
        <v>34.682587747324959</v>
      </c>
      <c r="T46" s="140">
        <f t="shared" si="53"/>
        <v>24200</v>
      </c>
      <c r="U46" s="136">
        <f t="shared" si="54"/>
        <v>22.438716133931763</v>
      </c>
      <c r="V46" s="141">
        <f t="shared" si="55"/>
        <v>29040</v>
      </c>
      <c r="W46" s="148">
        <f t="shared" si="56"/>
        <v>46.926459360718098</v>
      </c>
      <c r="X46" s="149"/>
      <c r="Y46" s="142">
        <f t="shared" si="57"/>
        <v>-100</v>
      </c>
      <c r="Z46" s="143">
        <f t="shared" si="58"/>
        <v>27588</v>
      </c>
      <c r="AA46" s="146">
        <f t="shared" si="59"/>
        <v>39.580136392682221</v>
      </c>
    </row>
    <row r="47" spans="1:27">
      <c r="A47" s="128" t="s">
        <v>229</v>
      </c>
      <c r="B47" s="129">
        <v>0.01</v>
      </c>
      <c r="C47" s="130">
        <v>537</v>
      </c>
      <c r="D47" s="130">
        <f t="shared" si="41"/>
        <v>542.37</v>
      </c>
      <c r="E47" s="130">
        <f>$C$85+18</f>
        <v>198</v>
      </c>
      <c r="F47" s="131">
        <v>180</v>
      </c>
      <c r="G47" s="132">
        <f t="shared" si="60"/>
        <v>20169.990000000002</v>
      </c>
      <c r="H47" s="147">
        <v>49300</v>
      </c>
      <c r="I47" s="134">
        <f>SUM(H47/G47*100)-100</f>
        <v>144.42253070031268</v>
      </c>
      <c r="J47" s="135">
        <f t="shared" si="43"/>
        <v>36975</v>
      </c>
      <c r="K47" s="136">
        <f t="shared" si="44"/>
        <v>83.316898025234508</v>
      </c>
      <c r="L47" s="137">
        <f>SUM((H47)*((100-L$6)/100))</f>
        <v>34510</v>
      </c>
      <c r="M47" s="136">
        <f t="shared" si="46"/>
        <v>71.095771490218851</v>
      </c>
      <c r="N47" s="137">
        <f>SUM((H47)*((100-N$6)/100))</f>
        <v>32045</v>
      </c>
      <c r="O47" s="136">
        <f t="shared" si="48"/>
        <v>58.874644955203252</v>
      </c>
      <c r="P47" s="138">
        <f>SUM((H47)*((100-P$6)/100))</f>
        <v>29580</v>
      </c>
      <c r="Q47" s="136">
        <f t="shared" si="50"/>
        <v>46.653518420187623</v>
      </c>
      <c r="R47" s="139">
        <f>SUM((H47)*((100-R$6)/100))</f>
        <v>27115.000000000004</v>
      </c>
      <c r="S47" s="136">
        <f t="shared" si="52"/>
        <v>34.432391885171995</v>
      </c>
      <c r="T47" s="140">
        <f>SUM((H47)*((100-T$6)/100))</f>
        <v>24650</v>
      </c>
      <c r="U47" s="136">
        <f t="shared" si="54"/>
        <v>22.211265350156339</v>
      </c>
      <c r="V47" s="141">
        <f t="shared" si="55"/>
        <v>29580</v>
      </c>
      <c r="W47" s="148">
        <f t="shared" si="56"/>
        <v>46.653518420187623</v>
      </c>
      <c r="X47" s="149"/>
      <c r="Y47" s="142">
        <f t="shared" si="57"/>
        <v>-100</v>
      </c>
      <c r="Z47" s="143">
        <f t="shared" si="58"/>
        <v>28101</v>
      </c>
      <c r="AA47" s="146">
        <f t="shared" si="59"/>
        <v>39.320842499178212</v>
      </c>
    </row>
    <row r="48" spans="1:27">
      <c r="A48" s="128" t="s">
        <v>230</v>
      </c>
      <c r="B48" s="129">
        <v>0.01</v>
      </c>
      <c r="C48" s="130">
        <v>537</v>
      </c>
      <c r="D48" s="130">
        <f t="shared" si="41"/>
        <v>542.37</v>
      </c>
      <c r="E48" s="130">
        <f>$C$86+18</f>
        <v>213</v>
      </c>
      <c r="F48" s="131">
        <v>180</v>
      </c>
      <c r="G48" s="132">
        <f t="shared" si="60"/>
        <v>20574.990000000002</v>
      </c>
      <c r="H48" s="147">
        <v>50200</v>
      </c>
      <c r="I48" s="134">
        <f>SUM(H48/G48*100)-100</f>
        <v>143.98553778154931</v>
      </c>
      <c r="J48" s="135">
        <f t="shared" si="43"/>
        <v>37650</v>
      </c>
      <c r="K48" s="136">
        <f t="shared" si="44"/>
        <v>82.989153336161991</v>
      </c>
      <c r="L48" s="137">
        <f>SUM((H48)*((100-L$6)/100))</f>
        <v>35140</v>
      </c>
      <c r="M48" s="136">
        <f t="shared" si="46"/>
        <v>70.789876447084509</v>
      </c>
      <c r="N48" s="137">
        <f>SUM((H48)*((100-N$6)/100))</f>
        <v>32630</v>
      </c>
      <c r="O48" s="136">
        <f t="shared" si="48"/>
        <v>58.590599558007085</v>
      </c>
      <c r="P48" s="138">
        <f>SUM((H48)*((100-P$6)/100))</f>
        <v>30120</v>
      </c>
      <c r="Q48" s="136">
        <f t="shared" si="50"/>
        <v>46.391322668929604</v>
      </c>
      <c r="R48" s="139">
        <f>SUM((H48)*((100-R$6)/100))</f>
        <v>27610.000000000004</v>
      </c>
      <c r="S48" s="136">
        <f t="shared" si="52"/>
        <v>34.192045779852151</v>
      </c>
      <c r="T48" s="140">
        <f>SUM((H48)*((100-T$6)/100))</f>
        <v>25100</v>
      </c>
      <c r="U48" s="136">
        <f t="shared" si="54"/>
        <v>21.992768890774656</v>
      </c>
      <c r="V48" s="141">
        <f t="shared" si="55"/>
        <v>30120</v>
      </c>
      <c r="W48" s="148">
        <f t="shared" si="56"/>
        <v>46.391322668929604</v>
      </c>
      <c r="X48" s="149"/>
      <c r="Y48" s="142">
        <f t="shared" si="57"/>
        <v>-100</v>
      </c>
      <c r="Z48" s="143">
        <f t="shared" si="58"/>
        <v>28614</v>
      </c>
      <c r="AA48" s="146">
        <f t="shared" si="59"/>
        <v>39.071756535483104</v>
      </c>
    </row>
    <row r="49" spans="1:27">
      <c r="A49" s="128" t="s">
        <v>231</v>
      </c>
      <c r="B49" s="129">
        <v>0.01</v>
      </c>
      <c r="C49" s="130">
        <v>565</v>
      </c>
      <c r="D49" s="130">
        <f t="shared" si="41"/>
        <v>570.65</v>
      </c>
      <c r="E49" s="130">
        <f>$C$84+18</f>
        <v>183</v>
      </c>
      <c r="F49" s="131">
        <v>180</v>
      </c>
      <c r="G49" s="132">
        <f t="shared" si="60"/>
        <v>20528.55</v>
      </c>
      <c r="H49" s="147">
        <v>51400</v>
      </c>
      <c r="I49" s="134">
        <f t="shared" si="42"/>
        <v>150.38300318337144</v>
      </c>
      <c r="J49" s="135">
        <f t="shared" si="43"/>
        <v>38550</v>
      </c>
      <c r="K49" s="136">
        <f t="shared" si="44"/>
        <v>87.787252387528611</v>
      </c>
      <c r="L49" s="137">
        <f t="shared" si="45"/>
        <v>35980</v>
      </c>
      <c r="M49" s="136">
        <f t="shared" si="46"/>
        <v>75.268102228360021</v>
      </c>
      <c r="N49" s="137">
        <f t="shared" si="47"/>
        <v>33410</v>
      </c>
      <c r="O49" s="136">
        <f t="shared" si="48"/>
        <v>62.748952069191432</v>
      </c>
      <c r="P49" s="138">
        <f t="shared" si="49"/>
        <v>30840</v>
      </c>
      <c r="Q49" s="136">
        <f t="shared" si="50"/>
        <v>50.2298019100229</v>
      </c>
      <c r="R49" s="139">
        <f t="shared" si="51"/>
        <v>28270.000000000004</v>
      </c>
      <c r="S49" s="136">
        <f t="shared" si="52"/>
        <v>37.710651750854339</v>
      </c>
      <c r="T49" s="140">
        <f t="shared" si="53"/>
        <v>25700</v>
      </c>
      <c r="U49" s="136">
        <f t="shared" si="54"/>
        <v>25.191501591685721</v>
      </c>
      <c r="V49" s="141">
        <f t="shared" si="55"/>
        <v>30840</v>
      </c>
      <c r="W49" s="148">
        <f t="shared" si="56"/>
        <v>50.2298019100229</v>
      </c>
      <c r="X49" s="149"/>
      <c r="Y49" s="142">
        <f t="shared" si="57"/>
        <v>-100</v>
      </c>
      <c r="Z49" s="143">
        <f t="shared" si="58"/>
        <v>29298</v>
      </c>
      <c r="AA49" s="146">
        <f t="shared" si="59"/>
        <v>42.718311814521712</v>
      </c>
    </row>
    <row r="50" spans="1:27">
      <c r="A50" s="128" t="s">
        <v>232</v>
      </c>
      <c r="B50" s="129">
        <v>0.01</v>
      </c>
      <c r="C50" s="130">
        <v>565</v>
      </c>
      <c r="D50" s="130">
        <f t="shared" si="41"/>
        <v>570.65</v>
      </c>
      <c r="E50" s="130">
        <f>$C$85+18</f>
        <v>198</v>
      </c>
      <c r="F50" s="131">
        <v>180</v>
      </c>
      <c r="G50" s="132">
        <f t="shared" si="60"/>
        <v>20933.55</v>
      </c>
      <c r="H50" s="147">
        <v>52500</v>
      </c>
      <c r="I50" s="134">
        <f>SUM(H50/G50*100)-100</f>
        <v>150.79358255049908</v>
      </c>
      <c r="J50" s="135">
        <f t="shared" si="43"/>
        <v>39375</v>
      </c>
      <c r="K50" s="136">
        <f t="shared" si="44"/>
        <v>88.095186912874311</v>
      </c>
      <c r="L50" s="137">
        <f>SUM((H50)*((100-L$6)/100))</f>
        <v>36750</v>
      </c>
      <c r="M50" s="136">
        <f t="shared" si="46"/>
        <v>75.555507785349363</v>
      </c>
      <c r="N50" s="137">
        <f>SUM((H50)*((100-N$6)/100))</f>
        <v>34125</v>
      </c>
      <c r="O50" s="136">
        <f t="shared" si="48"/>
        <v>63.015828657824414</v>
      </c>
      <c r="P50" s="138">
        <f>SUM((H50)*((100-P$6)/100))</f>
        <v>31500</v>
      </c>
      <c r="Q50" s="136">
        <f t="shared" si="50"/>
        <v>50.476149530299466</v>
      </c>
      <c r="R50" s="139">
        <f>SUM((H50)*((100-R$6)/100))</f>
        <v>28875.000000000004</v>
      </c>
      <c r="S50" s="136">
        <f t="shared" si="52"/>
        <v>37.936470402774518</v>
      </c>
      <c r="T50" s="140">
        <f>SUM((H50)*((100-T$6)/100))</f>
        <v>26250</v>
      </c>
      <c r="U50" s="136">
        <f t="shared" si="54"/>
        <v>25.396791275249541</v>
      </c>
      <c r="V50" s="141">
        <f t="shared" si="55"/>
        <v>31500</v>
      </c>
      <c r="W50" s="148">
        <f t="shared" si="56"/>
        <v>50.476149530299466</v>
      </c>
      <c r="X50" s="149"/>
      <c r="Y50" s="142">
        <f t="shared" si="57"/>
        <v>-100</v>
      </c>
      <c r="Z50" s="143">
        <f t="shared" si="58"/>
        <v>29925</v>
      </c>
      <c r="AA50" s="146">
        <f t="shared" si="59"/>
        <v>42.952342053784491</v>
      </c>
    </row>
    <row r="51" spans="1:27">
      <c r="A51" s="128" t="s">
        <v>233</v>
      </c>
      <c r="B51" s="129">
        <v>0.01</v>
      </c>
      <c r="C51" s="130">
        <v>565</v>
      </c>
      <c r="D51" s="130">
        <f t="shared" si="41"/>
        <v>570.65</v>
      </c>
      <c r="E51" s="130">
        <f>$C$86+18</f>
        <v>213</v>
      </c>
      <c r="F51" s="131">
        <v>180</v>
      </c>
      <c r="G51" s="132">
        <f t="shared" si="60"/>
        <v>21338.55</v>
      </c>
      <c r="H51" s="147">
        <v>53200</v>
      </c>
      <c r="I51" s="134">
        <f>SUM(H51/G51*100)-100</f>
        <v>149.31403492739665</v>
      </c>
      <c r="J51" s="135">
        <f t="shared" si="43"/>
        <v>39900</v>
      </c>
      <c r="K51" s="136">
        <f t="shared" si="44"/>
        <v>86.985526195547493</v>
      </c>
      <c r="L51" s="137">
        <f>SUM((H51)*((100-L$6)/100))</f>
        <v>37240</v>
      </c>
      <c r="M51" s="136">
        <f t="shared" si="46"/>
        <v>74.519824449177662</v>
      </c>
      <c r="N51" s="137">
        <f>SUM((H51)*((100-N$6)/100))</f>
        <v>34580</v>
      </c>
      <c r="O51" s="136">
        <f t="shared" si="48"/>
        <v>62.054122702807831</v>
      </c>
      <c r="P51" s="138">
        <f>SUM((H51)*((100-P$6)/100))</f>
        <v>31920</v>
      </c>
      <c r="Q51" s="136">
        <f t="shared" si="50"/>
        <v>49.588420956438</v>
      </c>
      <c r="R51" s="139">
        <f>SUM((H51)*((100-R$6)/100))</f>
        <v>29260.000000000004</v>
      </c>
      <c r="S51" s="136">
        <f t="shared" si="52"/>
        <v>37.122719210068169</v>
      </c>
      <c r="T51" s="140">
        <f>SUM((H51)*((100-T$6)/100))</f>
        <v>26600</v>
      </c>
      <c r="U51" s="136">
        <f t="shared" si="54"/>
        <v>24.657017463698324</v>
      </c>
      <c r="V51" s="141">
        <f t="shared" si="55"/>
        <v>31920</v>
      </c>
      <c r="W51" s="148">
        <f t="shared" si="56"/>
        <v>49.588420956438</v>
      </c>
      <c r="X51" s="149"/>
      <c r="Y51" s="142">
        <f t="shared" si="57"/>
        <v>-100</v>
      </c>
      <c r="Z51" s="143">
        <f t="shared" si="58"/>
        <v>30324</v>
      </c>
      <c r="AA51" s="146">
        <f t="shared" si="59"/>
        <v>42.108999908616084</v>
      </c>
    </row>
    <row r="52" spans="1:27">
      <c r="A52" s="128"/>
      <c r="B52" s="129"/>
      <c r="C52" s="150"/>
      <c r="D52" s="151"/>
      <c r="E52" s="151"/>
      <c r="F52" s="131"/>
      <c r="G52" s="132"/>
      <c r="H52" s="133"/>
      <c r="I52" s="134"/>
      <c r="J52" s="135"/>
      <c r="K52" s="136"/>
      <c r="L52" s="135"/>
      <c r="M52" s="136"/>
      <c r="N52" s="135"/>
      <c r="O52" s="136"/>
      <c r="P52" s="135"/>
      <c r="Q52" s="136"/>
      <c r="R52" s="139"/>
      <c r="S52" s="136"/>
      <c r="T52" s="140"/>
      <c r="U52" s="136"/>
      <c r="V52" s="141"/>
      <c r="W52" s="152"/>
      <c r="X52" s="153"/>
      <c r="Y52" s="142"/>
      <c r="Z52" s="143"/>
      <c r="AA52" s="146"/>
    </row>
    <row r="53" spans="1:27">
      <c r="A53" s="128"/>
      <c r="B53" s="129"/>
      <c r="C53" s="150"/>
      <c r="D53" s="151"/>
      <c r="E53" s="151"/>
      <c r="F53" s="131"/>
      <c r="G53" s="132"/>
      <c r="H53" s="133"/>
      <c r="I53" s="134"/>
      <c r="J53" s="135"/>
      <c r="K53" s="136"/>
      <c r="L53" s="135"/>
      <c r="M53" s="136"/>
      <c r="N53" s="135"/>
      <c r="O53" s="136"/>
      <c r="P53" s="135"/>
      <c r="Q53" s="136"/>
      <c r="R53" s="139"/>
      <c r="S53" s="136"/>
      <c r="T53" s="140"/>
      <c r="U53" s="136"/>
      <c r="V53" s="141"/>
      <c r="W53" s="152"/>
      <c r="X53" s="153"/>
      <c r="Y53" s="142"/>
      <c r="Z53" s="143"/>
      <c r="AA53" s="146"/>
    </row>
    <row r="54" spans="1:27">
      <c r="A54" s="128"/>
      <c r="B54" s="129"/>
      <c r="C54" s="150"/>
      <c r="D54" s="151"/>
      <c r="E54" s="151"/>
      <c r="F54" s="131"/>
      <c r="G54" s="132"/>
      <c r="H54" s="133"/>
      <c r="I54" s="134"/>
      <c r="J54" s="135"/>
      <c r="K54" s="136"/>
      <c r="L54" s="135"/>
      <c r="M54" s="136"/>
      <c r="N54" s="135"/>
      <c r="O54" s="136"/>
      <c r="P54" s="135"/>
      <c r="Q54" s="136"/>
      <c r="R54" s="139"/>
      <c r="S54" s="136"/>
      <c r="T54" s="140"/>
      <c r="U54" s="136"/>
      <c r="V54" s="141"/>
      <c r="W54" s="152"/>
      <c r="X54" s="153"/>
      <c r="Y54" s="142"/>
      <c r="Z54" s="143"/>
      <c r="AA54" s="146"/>
    </row>
    <row r="55" spans="1:27">
      <c r="A55" s="128"/>
      <c r="B55" s="129"/>
      <c r="C55" s="150"/>
      <c r="D55" s="151"/>
      <c r="E55" s="151"/>
      <c r="F55" s="131"/>
      <c r="G55" s="132"/>
      <c r="H55" s="133"/>
      <c r="I55" s="134"/>
      <c r="J55" s="135"/>
      <c r="K55" s="136"/>
      <c r="L55" s="135"/>
      <c r="M55" s="136"/>
      <c r="N55" s="135"/>
      <c r="O55" s="136"/>
      <c r="P55" s="135"/>
      <c r="Q55" s="136"/>
      <c r="R55" s="139"/>
      <c r="S55" s="136"/>
      <c r="T55" s="140"/>
      <c r="U55" s="136"/>
      <c r="V55" s="141"/>
      <c r="W55" s="152"/>
      <c r="X55" s="153"/>
      <c r="Y55" s="142"/>
      <c r="Z55" s="143"/>
      <c r="AA55" s="146"/>
    </row>
    <row r="56" spans="1:27">
      <c r="A56" s="128"/>
      <c r="B56" s="129"/>
      <c r="C56" s="150"/>
      <c r="D56" s="151"/>
      <c r="E56" s="151"/>
      <c r="F56" s="131"/>
      <c r="G56" s="132"/>
      <c r="H56" s="133"/>
      <c r="I56" s="134"/>
      <c r="J56" s="135"/>
      <c r="K56" s="136"/>
      <c r="L56" s="135"/>
      <c r="M56" s="136"/>
      <c r="N56" s="135"/>
      <c r="O56" s="136"/>
      <c r="P56" s="135"/>
      <c r="Q56" s="136"/>
      <c r="R56" s="139"/>
      <c r="S56" s="136"/>
      <c r="T56" s="140"/>
      <c r="U56" s="136"/>
      <c r="V56" s="141"/>
      <c r="W56" s="152"/>
      <c r="X56" s="153"/>
      <c r="Y56" s="142"/>
      <c r="Z56" s="143"/>
      <c r="AA56" s="146"/>
    </row>
    <row r="57" spans="1:27">
      <c r="A57" s="128"/>
      <c r="B57" s="129"/>
      <c r="C57" s="150"/>
      <c r="D57" s="151"/>
      <c r="E57" s="151"/>
      <c r="F57" s="131"/>
      <c r="G57" s="132"/>
      <c r="H57" s="133"/>
      <c r="I57" s="134"/>
      <c r="J57" s="135"/>
      <c r="K57" s="136"/>
      <c r="L57" s="135"/>
      <c r="M57" s="136"/>
      <c r="N57" s="135"/>
      <c r="O57" s="136"/>
      <c r="P57" s="135"/>
      <c r="Q57" s="136"/>
      <c r="R57" s="139"/>
      <c r="S57" s="136"/>
      <c r="T57" s="140"/>
      <c r="U57" s="136"/>
      <c r="V57" s="141"/>
      <c r="W57" s="152"/>
      <c r="X57" s="153"/>
      <c r="Y57" s="142"/>
      <c r="Z57" s="143"/>
      <c r="AA57" s="146"/>
    </row>
    <row r="58" spans="1:27">
      <c r="A58" s="128"/>
      <c r="B58" s="129"/>
      <c r="C58" s="150"/>
      <c r="D58" s="151"/>
      <c r="E58" s="151"/>
      <c r="F58" s="131"/>
      <c r="G58" s="132"/>
      <c r="H58" s="133"/>
      <c r="I58" s="134"/>
      <c r="J58" s="135"/>
      <c r="K58" s="136"/>
      <c r="L58" s="135"/>
      <c r="M58" s="136"/>
      <c r="N58" s="135"/>
      <c r="O58" s="136"/>
      <c r="P58" s="135"/>
      <c r="Q58" s="136"/>
      <c r="R58" s="139"/>
      <c r="S58" s="136"/>
      <c r="T58" s="140"/>
      <c r="U58" s="136"/>
      <c r="V58" s="141"/>
      <c r="W58" s="152"/>
      <c r="X58" s="153"/>
      <c r="Y58" s="142"/>
      <c r="Z58" s="143"/>
      <c r="AA58" s="146"/>
    </row>
    <row r="59" spans="1:27" ht="13.5" thickBot="1">
      <c r="A59" s="128"/>
      <c r="B59" s="129"/>
      <c r="C59" s="150"/>
      <c r="D59" s="151"/>
      <c r="E59" s="151"/>
      <c r="F59" s="131"/>
      <c r="G59" s="132"/>
      <c r="H59" s="133"/>
      <c r="I59" s="134"/>
      <c r="J59" s="135"/>
      <c r="K59" s="136"/>
      <c r="L59" s="135"/>
      <c r="M59" s="136"/>
      <c r="N59" s="135"/>
      <c r="O59" s="136"/>
      <c r="P59" s="135"/>
      <c r="Q59" s="136"/>
      <c r="R59" s="139"/>
      <c r="S59" s="136"/>
      <c r="T59" s="140"/>
      <c r="U59" s="136"/>
      <c r="V59" s="141"/>
      <c r="W59" s="152"/>
      <c r="X59" s="153"/>
      <c r="Y59" s="142"/>
      <c r="Z59" s="143"/>
      <c r="AA59" s="146"/>
    </row>
    <row r="60" spans="1:27" ht="16.5" thickTop="1">
      <c r="A60" s="177" t="s">
        <v>234</v>
      </c>
      <c r="B60" s="178"/>
      <c r="C60" s="179"/>
      <c r="D60" s="179"/>
      <c r="E60" s="179"/>
      <c r="F60" s="180"/>
      <c r="G60" s="181"/>
      <c r="H60" s="118" t="s">
        <v>3</v>
      </c>
      <c r="I60" s="182"/>
      <c r="J60" s="120" t="s">
        <v>219</v>
      </c>
      <c r="K60" s="183"/>
      <c r="L60" s="120" t="s">
        <v>219</v>
      </c>
      <c r="M60" s="183"/>
      <c r="N60" s="120" t="s">
        <v>219</v>
      </c>
      <c r="O60" s="183"/>
      <c r="P60" s="120" t="s">
        <v>219</v>
      </c>
      <c r="Q60" s="183"/>
      <c r="R60" s="120" t="s">
        <v>219</v>
      </c>
      <c r="S60" s="183"/>
      <c r="T60" s="120" t="s">
        <v>219</v>
      </c>
      <c r="U60" s="183"/>
      <c r="V60" s="184"/>
      <c r="W60" s="185"/>
      <c r="X60" s="186"/>
      <c r="Y60" s="187"/>
      <c r="Z60" s="186"/>
      <c r="AA60" s="188"/>
    </row>
    <row r="61" spans="1:27">
      <c r="A61" s="63"/>
      <c r="B61" s="63"/>
      <c r="C61" s="89"/>
      <c r="D61" s="89"/>
      <c r="E61" s="89"/>
      <c r="F61" s="63"/>
      <c r="G61" s="90"/>
      <c r="H61" s="91"/>
      <c r="I61" s="92" t="s">
        <v>207</v>
      </c>
      <c r="J61" s="93">
        <v>25</v>
      </c>
      <c r="K61" s="94" t="s">
        <v>208</v>
      </c>
      <c r="L61" s="93">
        <v>30</v>
      </c>
      <c r="M61" s="94" t="s">
        <v>208</v>
      </c>
      <c r="N61" s="93">
        <v>35</v>
      </c>
      <c r="O61" s="94" t="s">
        <v>208</v>
      </c>
      <c r="P61" s="176"/>
      <c r="Q61" s="94"/>
      <c r="R61" s="96"/>
      <c r="S61" s="94"/>
      <c r="T61" s="96"/>
      <c r="U61" s="94"/>
      <c r="V61" s="311">
        <v>40</v>
      </c>
      <c r="W61" s="312"/>
      <c r="X61" s="311" t="s">
        <v>209</v>
      </c>
      <c r="Y61" s="312"/>
      <c r="Z61" s="97" t="s">
        <v>210</v>
      </c>
      <c r="AA61" s="98">
        <v>0.05</v>
      </c>
    </row>
    <row r="62" spans="1:27">
      <c r="A62" s="189" t="s">
        <v>50</v>
      </c>
      <c r="B62" s="129">
        <v>0.01</v>
      </c>
      <c r="C62" s="150">
        <v>461</v>
      </c>
      <c r="D62" s="151">
        <f t="shared" ref="D62:D80" si="61">(C62*B62)+C62</f>
        <v>465.61</v>
      </c>
      <c r="E62" s="151">
        <f>C79+C77+C67</f>
        <v>540</v>
      </c>
      <c r="F62" s="131">
        <v>250</v>
      </c>
      <c r="G62" s="132">
        <f>(D62+E62)*$F$3+E62</f>
        <v>27691.47</v>
      </c>
      <c r="H62" s="147">
        <v>52800</v>
      </c>
      <c r="I62" s="136">
        <f t="shared" ref="I62:I68" si="62">SUM(H62/$G62*100)-100</f>
        <v>90.672434507810522</v>
      </c>
      <c r="J62" s="135">
        <f>SUM(($H62)*((100-J$6)/100))</f>
        <v>39600</v>
      </c>
      <c r="K62" s="136">
        <f t="shared" ref="K62:K68" si="63">SUM(J62/$G62*100)-100</f>
        <v>43.004325880857891</v>
      </c>
      <c r="L62" s="190">
        <f>SUM((H62)*((100-L$6)/100))</f>
        <v>36960</v>
      </c>
      <c r="M62" s="136">
        <f t="shared" ref="M62:M68" si="64">SUM(L62/$G62*100)-100</f>
        <v>33.470704155467359</v>
      </c>
      <c r="N62" s="190">
        <f>SUM((H62)*((100-N$6)/100))</f>
        <v>34320</v>
      </c>
      <c r="O62" s="136">
        <f t="shared" ref="O62:O68" si="65">SUM(N62/$G62*100)-100</f>
        <v>23.937082430076842</v>
      </c>
      <c r="P62" s="138"/>
      <c r="Q62" s="136"/>
      <c r="R62" s="191"/>
      <c r="S62" s="192"/>
      <c r="T62" s="193"/>
      <c r="U62" s="192"/>
      <c r="V62" s="141">
        <f t="shared" ref="V62:V68" si="66">H62*(100-$V$6)/100</f>
        <v>31680</v>
      </c>
      <c r="W62" s="148">
        <f t="shared" ref="W62:W78" si="67">SUM(V62/G62*100)-100</f>
        <v>14.403460704686324</v>
      </c>
      <c r="X62" s="149"/>
      <c r="Y62" s="142">
        <f t="shared" si="16"/>
        <v>-100</v>
      </c>
      <c r="Z62" s="143">
        <f>V62-(V62*$AA$6)</f>
        <v>30096</v>
      </c>
      <c r="AA62" s="146">
        <f t="shared" ref="AA62:AA80" si="68">SUM(Z62/G62*100)-100</f>
        <v>8.6832876694519854</v>
      </c>
    </row>
    <row r="63" spans="1:27">
      <c r="A63" s="189" t="s">
        <v>51</v>
      </c>
      <c r="B63" s="129">
        <v>0.01</v>
      </c>
      <c r="C63" s="150">
        <v>529</v>
      </c>
      <c r="D63" s="151">
        <f t="shared" si="61"/>
        <v>534.29</v>
      </c>
      <c r="E63" s="151">
        <f>C79+C77+C67</f>
        <v>540</v>
      </c>
      <c r="F63" s="131">
        <v>300</v>
      </c>
      <c r="G63" s="132">
        <f>(D63+E63)*$F$3+E63</f>
        <v>29545.829999999998</v>
      </c>
      <c r="H63" s="147">
        <v>56300</v>
      </c>
      <c r="I63" s="136">
        <f t="shared" si="62"/>
        <v>90.551424684972488</v>
      </c>
      <c r="J63" s="135">
        <f t="shared" ref="J63:J68" si="69">SUM(($H63)*((100-J$6)/100))</f>
        <v>42225</v>
      </c>
      <c r="K63" s="136">
        <f t="shared" si="63"/>
        <v>42.913568513729359</v>
      </c>
      <c r="L63" s="190">
        <f t="shared" ref="L63:L68" si="70">SUM((H63)*((100-L$6)/100))</f>
        <v>39410</v>
      </c>
      <c r="M63" s="136">
        <f t="shared" si="64"/>
        <v>33.385997279480733</v>
      </c>
      <c r="N63" s="190">
        <f t="shared" ref="N63:N68" si="71">SUM((H63)*((100-N$6)/100))</f>
        <v>36595</v>
      </c>
      <c r="O63" s="136">
        <f t="shared" si="65"/>
        <v>23.858426045232122</v>
      </c>
      <c r="P63" s="194"/>
      <c r="Q63" s="136"/>
      <c r="R63" s="191"/>
      <c r="S63" s="195"/>
      <c r="T63" s="193"/>
      <c r="U63" s="195"/>
      <c r="V63" s="141">
        <f t="shared" si="66"/>
        <v>33780</v>
      </c>
      <c r="W63" s="152">
        <f t="shared" si="67"/>
        <v>14.330854810983482</v>
      </c>
      <c r="X63" s="153"/>
      <c r="Y63" s="142">
        <f t="shared" si="16"/>
        <v>-100</v>
      </c>
      <c r="Z63" s="143">
        <f t="shared" ref="Z63:Z80" si="72">V63-(V63*$AA$6)</f>
        <v>32091</v>
      </c>
      <c r="AA63" s="146">
        <f t="shared" si="68"/>
        <v>8.614312070434309</v>
      </c>
    </row>
    <row r="64" spans="1:27">
      <c r="A64" s="189" t="s">
        <v>52</v>
      </c>
      <c r="B64" s="129">
        <v>0.01</v>
      </c>
      <c r="C64" s="150">
        <v>592</v>
      </c>
      <c r="D64" s="151">
        <f t="shared" si="61"/>
        <v>597.91999999999996</v>
      </c>
      <c r="E64" s="151">
        <f>C80+C78+C68</f>
        <v>671</v>
      </c>
      <c r="F64" s="131">
        <v>300</v>
      </c>
      <c r="G64" s="132">
        <f>(D64+E64)*$F$3+E64</f>
        <v>34931.840000000004</v>
      </c>
      <c r="H64" s="147">
        <v>64500</v>
      </c>
      <c r="I64" s="136">
        <f t="shared" si="62"/>
        <v>84.645297814257702</v>
      </c>
      <c r="J64" s="135">
        <f t="shared" si="69"/>
        <v>48375</v>
      </c>
      <c r="K64" s="136">
        <f t="shared" si="63"/>
        <v>38.483973360693255</v>
      </c>
      <c r="L64" s="190">
        <f t="shared" si="70"/>
        <v>45150</v>
      </c>
      <c r="M64" s="136">
        <f t="shared" si="64"/>
        <v>29.251708469980372</v>
      </c>
      <c r="N64" s="190">
        <f t="shared" si="71"/>
        <v>41925</v>
      </c>
      <c r="O64" s="136">
        <f t="shared" si="65"/>
        <v>20.019443579267502</v>
      </c>
      <c r="P64" s="194"/>
      <c r="Q64" s="136"/>
      <c r="R64" s="191"/>
      <c r="S64" s="195"/>
      <c r="T64" s="193"/>
      <c r="U64" s="195"/>
      <c r="V64" s="141">
        <f t="shared" si="66"/>
        <v>38700</v>
      </c>
      <c r="W64" s="152">
        <f t="shared" si="67"/>
        <v>10.787178688554604</v>
      </c>
      <c r="X64" s="153"/>
      <c r="Y64" s="142">
        <f t="shared" si="16"/>
        <v>-100</v>
      </c>
      <c r="Z64" s="143">
        <f t="shared" si="72"/>
        <v>36765</v>
      </c>
      <c r="AA64" s="146">
        <f t="shared" si="68"/>
        <v>5.2478197541268941</v>
      </c>
    </row>
    <row r="65" spans="1:27">
      <c r="A65" s="189" t="s">
        <v>53</v>
      </c>
      <c r="B65" s="129">
        <v>0.01</v>
      </c>
      <c r="C65" s="196">
        <v>655</v>
      </c>
      <c r="D65" s="151">
        <f t="shared" si="61"/>
        <v>661.55</v>
      </c>
      <c r="E65" s="151">
        <f>C80+C78+C68</f>
        <v>671</v>
      </c>
      <c r="F65" s="141">
        <v>400</v>
      </c>
      <c r="G65" s="132">
        <f>(D65+E65)*$F$3+E65</f>
        <v>36649.85</v>
      </c>
      <c r="H65" s="147">
        <v>67700</v>
      </c>
      <c r="I65" s="136">
        <f t="shared" si="62"/>
        <v>84.721083442360623</v>
      </c>
      <c r="J65" s="135">
        <f t="shared" si="69"/>
        <v>50775</v>
      </c>
      <c r="K65" s="136">
        <f t="shared" si="63"/>
        <v>38.540812581770467</v>
      </c>
      <c r="L65" s="190">
        <f t="shared" si="70"/>
        <v>47390</v>
      </c>
      <c r="M65" s="136">
        <f t="shared" si="64"/>
        <v>29.304758409652436</v>
      </c>
      <c r="N65" s="190">
        <f t="shared" si="71"/>
        <v>44005</v>
      </c>
      <c r="O65" s="136">
        <f t="shared" si="65"/>
        <v>20.068704237534391</v>
      </c>
      <c r="P65" s="194"/>
      <c r="Q65" s="136"/>
      <c r="R65" s="191"/>
      <c r="S65" s="195"/>
      <c r="T65" s="193"/>
      <c r="U65" s="195"/>
      <c r="V65" s="141">
        <f t="shared" si="66"/>
        <v>40620</v>
      </c>
      <c r="W65" s="152">
        <f t="shared" si="67"/>
        <v>10.83265006541636</v>
      </c>
      <c r="X65" s="153"/>
      <c r="Y65" s="142">
        <f t="shared" si="16"/>
        <v>-100</v>
      </c>
      <c r="Z65" s="143">
        <f t="shared" si="72"/>
        <v>38589</v>
      </c>
      <c r="AA65" s="146">
        <f t="shared" si="68"/>
        <v>5.2910175621455551</v>
      </c>
    </row>
    <row r="66" spans="1:27">
      <c r="A66" s="189" t="s">
        <v>54</v>
      </c>
      <c r="B66" s="129">
        <v>0.01</v>
      </c>
      <c r="C66" s="130">
        <v>718</v>
      </c>
      <c r="D66" s="151">
        <f t="shared" si="61"/>
        <v>725.18</v>
      </c>
      <c r="E66" s="151">
        <f>C80+C78+C68</f>
        <v>671</v>
      </c>
      <c r="F66" s="141">
        <v>400</v>
      </c>
      <c r="G66" s="132">
        <f>(D66+E66)*$F$3+E66</f>
        <v>38367.859999999993</v>
      </c>
      <c r="H66" s="147">
        <v>73900</v>
      </c>
      <c r="I66" s="136">
        <f t="shared" si="62"/>
        <v>92.60912649285109</v>
      </c>
      <c r="J66" s="135">
        <f t="shared" si="69"/>
        <v>55425</v>
      </c>
      <c r="K66" s="136">
        <f t="shared" si="63"/>
        <v>44.456844869638303</v>
      </c>
      <c r="L66" s="190">
        <f t="shared" si="70"/>
        <v>51730</v>
      </c>
      <c r="M66" s="136">
        <f t="shared" si="64"/>
        <v>34.826388544995751</v>
      </c>
      <c r="N66" s="190">
        <f t="shared" si="71"/>
        <v>48035</v>
      </c>
      <c r="O66" s="136">
        <f t="shared" si="65"/>
        <v>25.195932220353214</v>
      </c>
      <c r="P66" s="194"/>
      <c r="Q66" s="136"/>
      <c r="R66" s="191"/>
      <c r="S66" s="192"/>
      <c r="T66" s="193"/>
      <c r="U66" s="192"/>
      <c r="V66" s="141">
        <f t="shared" si="66"/>
        <v>44340</v>
      </c>
      <c r="W66" s="148">
        <f>SUM(V66/G66*100)-100</f>
        <v>15.565475895710648</v>
      </c>
      <c r="X66" s="149"/>
      <c r="Y66" s="146">
        <f t="shared" si="16"/>
        <v>-100</v>
      </c>
      <c r="Z66" s="143">
        <f t="shared" si="72"/>
        <v>42123</v>
      </c>
      <c r="AA66" s="146">
        <f t="shared" si="68"/>
        <v>9.7872021009251142</v>
      </c>
    </row>
    <row r="67" spans="1:27">
      <c r="A67" s="189" t="s">
        <v>87</v>
      </c>
      <c r="B67" s="129">
        <v>0.01</v>
      </c>
      <c r="C67" s="130">
        <v>397</v>
      </c>
      <c r="D67" s="151">
        <f t="shared" si="61"/>
        <v>400.97</v>
      </c>
      <c r="E67" s="151"/>
      <c r="F67" s="131">
        <v>50</v>
      </c>
      <c r="G67" s="132">
        <f>D67*$F$3+F67</f>
        <v>10876.19</v>
      </c>
      <c r="H67" s="147">
        <v>22900</v>
      </c>
      <c r="I67" s="136">
        <f t="shared" si="62"/>
        <v>110.55167296636043</v>
      </c>
      <c r="J67" s="135">
        <f t="shared" si="69"/>
        <v>17175</v>
      </c>
      <c r="K67" s="136">
        <f t="shared" si="63"/>
        <v>57.913754724770342</v>
      </c>
      <c r="L67" s="190">
        <f t="shared" si="70"/>
        <v>16029.999999999998</v>
      </c>
      <c r="M67" s="136">
        <f t="shared" si="64"/>
        <v>47.386171076452314</v>
      </c>
      <c r="N67" s="190">
        <f t="shared" si="71"/>
        <v>14885</v>
      </c>
      <c r="O67" s="136">
        <f t="shared" si="65"/>
        <v>36.858587428134314</v>
      </c>
      <c r="P67" s="194"/>
      <c r="Q67" s="136"/>
      <c r="R67" s="191"/>
      <c r="S67" s="192"/>
      <c r="T67" s="193"/>
      <c r="U67" s="192">
        <f>SUM(T67/G67*100)-100</f>
        <v>-100</v>
      </c>
      <c r="V67" s="141">
        <f t="shared" si="66"/>
        <v>13740</v>
      </c>
      <c r="W67" s="148">
        <f>SUM(V67/G67*100)-100</f>
        <v>26.331003779816271</v>
      </c>
      <c r="X67" s="149"/>
      <c r="Y67" s="146">
        <f t="shared" si="16"/>
        <v>-100</v>
      </c>
      <c r="Z67" s="143">
        <f t="shared" si="72"/>
        <v>13053</v>
      </c>
      <c r="AA67" s="146">
        <f t="shared" si="68"/>
        <v>20.014453590825454</v>
      </c>
    </row>
    <row r="68" spans="1:27">
      <c r="A68" s="189" t="s">
        <v>88</v>
      </c>
      <c r="B68" s="129">
        <v>0.01</v>
      </c>
      <c r="C68" s="130">
        <v>503</v>
      </c>
      <c r="D68" s="151">
        <f t="shared" si="61"/>
        <v>508.03</v>
      </c>
      <c r="E68" s="151"/>
      <c r="F68" s="141">
        <v>50</v>
      </c>
      <c r="G68" s="132">
        <f>D68*$F$3+F68</f>
        <v>13766.81</v>
      </c>
      <c r="H68" s="147">
        <v>26800</v>
      </c>
      <c r="I68" s="136">
        <f t="shared" si="62"/>
        <v>94.671096644756489</v>
      </c>
      <c r="J68" s="135">
        <f t="shared" si="69"/>
        <v>20100</v>
      </c>
      <c r="K68" s="136">
        <f t="shared" si="63"/>
        <v>46.003322483567388</v>
      </c>
      <c r="L68" s="190">
        <f t="shared" si="70"/>
        <v>18760</v>
      </c>
      <c r="M68" s="136">
        <f t="shared" si="64"/>
        <v>36.269767651329545</v>
      </c>
      <c r="N68" s="190">
        <f t="shared" si="71"/>
        <v>17420</v>
      </c>
      <c r="O68" s="136">
        <f t="shared" si="65"/>
        <v>26.536212819091702</v>
      </c>
      <c r="P68" s="194"/>
      <c r="Q68" s="136"/>
      <c r="R68" s="191"/>
      <c r="S68" s="192"/>
      <c r="T68" s="193"/>
      <c r="U68" s="192">
        <f>SUM(T68/G68*100)-100</f>
        <v>-100</v>
      </c>
      <c r="V68" s="141">
        <f t="shared" si="66"/>
        <v>16080</v>
      </c>
      <c r="W68" s="148">
        <f>SUM(V68/G68*100)-100</f>
        <v>16.802657986853902</v>
      </c>
      <c r="X68" s="149"/>
      <c r="Y68" s="146">
        <f t="shared" si="16"/>
        <v>-100</v>
      </c>
      <c r="Z68" s="143">
        <f t="shared" si="72"/>
        <v>15276</v>
      </c>
      <c r="AA68" s="146">
        <f t="shared" si="68"/>
        <v>10.96252508751121</v>
      </c>
    </row>
    <row r="69" spans="1:27">
      <c r="A69" s="189"/>
      <c r="B69" s="129"/>
      <c r="C69" s="130"/>
      <c r="D69" s="151"/>
      <c r="E69" s="151"/>
      <c r="F69" s="141"/>
      <c r="G69" s="132"/>
      <c r="H69" s="147"/>
      <c r="I69" s="136"/>
      <c r="J69" s="135"/>
      <c r="K69" s="136"/>
      <c r="L69" s="137"/>
      <c r="M69" s="136"/>
      <c r="N69" s="137"/>
      <c r="O69" s="136"/>
      <c r="P69" s="194"/>
      <c r="Q69" s="136"/>
      <c r="R69" s="191"/>
      <c r="S69" s="192"/>
      <c r="T69" s="193"/>
      <c r="U69" s="192"/>
      <c r="V69" s="141"/>
      <c r="W69" s="148"/>
      <c r="X69" s="149"/>
      <c r="Y69" s="146"/>
      <c r="Z69" s="143"/>
      <c r="AA69" s="146"/>
    </row>
    <row r="70" spans="1:27">
      <c r="A70" s="189" t="s">
        <v>235</v>
      </c>
      <c r="B70" s="129">
        <v>0.01</v>
      </c>
      <c r="C70" s="130">
        <v>82</v>
      </c>
      <c r="D70" s="151">
        <f t="shared" si="61"/>
        <v>82.82</v>
      </c>
      <c r="E70" s="151"/>
      <c r="F70" s="131">
        <v>50</v>
      </c>
      <c r="G70" s="132">
        <f t="shared" ref="G70:G78" si="73">D70*$F$3+F70</f>
        <v>2286.14</v>
      </c>
      <c r="H70" s="147">
        <v>3180</v>
      </c>
      <c r="I70" s="136">
        <f t="shared" ref="I70:I81" si="74">SUM(H70/$G70*100)-100</f>
        <v>39.099092793967117</v>
      </c>
      <c r="J70" s="135"/>
      <c r="K70" s="136"/>
      <c r="L70" s="197"/>
      <c r="M70" s="136"/>
      <c r="N70" s="197"/>
      <c r="O70" s="136"/>
      <c r="P70" s="194"/>
      <c r="Q70" s="136"/>
      <c r="R70" s="191"/>
      <c r="S70" s="192"/>
      <c r="T70" s="193"/>
      <c r="U70" s="192">
        <f t="shared" ref="U70:U80" si="75">SUM(T70/G70*100)-100</f>
        <v>-100</v>
      </c>
      <c r="V70" s="141">
        <f t="shared" ref="V70:V80" si="76">H70*(100-$V$6)/100</f>
        <v>1908</v>
      </c>
      <c r="W70" s="148">
        <f>SUM(V70/G70*100)-100</f>
        <v>-16.540544323619727</v>
      </c>
      <c r="X70" s="149"/>
      <c r="Y70" s="146">
        <f t="shared" si="16"/>
        <v>-100</v>
      </c>
      <c r="Z70" s="143">
        <f t="shared" si="72"/>
        <v>1812.6</v>
      </c>
      <c r="AA70" s="146">
        <f t="shared" si="68"/>
        <v>-20.713517107438733</v>
      </c>
    </row>
    <row r="71" spans="1:27">
      <c r="A71" s="189" t="s">
        <v>61</v>
      </c>
      <c r="B71" s="129">
        <v>0.01</v>
      </c>
      <c r="C71" s="130">
        <v>87</v>
      </c>
      <c r="D71" s="151">
        <f t="shared" si="61"/>
        <v>87.87</v>
      </c>
      <c r="E71" s="151"/>
      <c r="F71" s="141">
        <v>50</v>
      </c>
      <c r="G71" s="132">
        <f t="shared" si="73"/>
        <v>2422.4900000000002</v>
      </c>
      <c r="H71" s="147">
        <v>3380</v>
      </c>
      <c r="I71" s="136">
        <f t="shared" si="74"/>
        <v>39.525859755871011</v>
      </c>
      <c r="J71" s="135"/>
      <c r="K71" s="136"/>
      <c r="L71" s="197"/>
      <c r="M71" s="136"/>
      <c r="N71" s="197"/>
      <c r="O71" s="136"/>
      <c r="P71" s="194"/>
      <c r="Q71" s="136"/>
      <c r="R71" s="191"/>
      <c r="S71" s="192"/>
      <c r="T71" s="193"/>
      <c r="U71" s="192">
        <f t="shared" si="75"/>
        <v>-100</v>
      </c>
      <c r="V71" s="141">
        <f t="shared" si="76"/>
        <v>2028</v>
      </c>
      <c r="W71" s="148">
        <f>SUM(V71/G71*100)-100</f>
        <v>-16.284484146477396</v>
      </c>
      <c r="X71" s="149"/>
      <c r="Y71" s="146">
        <f t="shared" si="16"/>
        <v>-100</v>
      </c>
      <c r="Z71" s="143">
        <f t="shared" si="72"/>
        <v>1926.6</v>
      </c>
      <c r="AA71" s="146">
        <f t="shared" si="68"/>
        <v>-20.470259939153522</v>
      </c>
    </row>
    <row r="72" spans="1:27">
      <c r="A72" s="189" t="s">
        <v>62</v>
      </c>
      <c r="B72" s="129">
        <v>0.01</v>
      </c>
      <c r="C72" s="130">
        <v>94</v>
      </c>
      <c r="D72" s="151">
        <f t="shared" si="61"/>
        <v>94.94</v>
      </c>
      <c r="E72" s="151"/>
      <c r="F72" s="131">
        <v>50</v>
      </c>
      <c r="G72" s="132">
        <f t="shared" si="73"/>
        <v>2613.38</v>
      </c>
      <c r="H72" s="147">
        <v>3680</v>
      </c>
      <c r="I72" s="136">
        <f t="shared" si="74"/>
        <v>40.813811998255147</v>
      </c>
      <c r="J72" s="135"/>
      <c r="K72" s="136"/>
      <c r="L72" s="197"/>
      <c r="M72" s="136"/>
      <c r="N72" s="197"/>
      <c r="O72" s="136"/>
      <c r="P72" s="194"/>
      <c r="Q72" s="136"/>
      <c r="R72" s="191"/>
      <c r="S72" s="192"/>
      <c r="T72" s="193"/>
      <c r="U72" s="192">
        <f t="shared" si="75"/>
        <v>-100</v>
      </c>
      <c r="V72" s="141">
        <f t="shared" si="76"/>
        <v>2208</v>
      </c>
      <c r="W72" s="148">
        <f t="shared" si="67"/>
        <v>-15.511712801046926</v>
      </c>
      <c r="X72" s="149"/>
      <c r="Y72" s="146">
        <f t="shared" si="16"/>
        <v>-100</v>
      </c>
      <c r="Z72" s="143">
        <f t="shared" si="72"/>
        <v>2097.6</v>
      </c>
      <c r="AA72" s="146">
        <f t="shared" si="68"/>
        <v>-19.73612716099457</v>
      </c>
    </row>
    <row r="73" spans="1:27">
      <c r="A73" s="189" t="s">
        <v>63</v>
      </c>
      <c r="B73" s="129">
        <v>0.01</v>
      </c>
      <c r="C73" s="130">
        <v>101</v>
      </c>
      <c r="D73" s="151">
        <f t="shared" si="61"/>
        <v>102.01</v>
      </c>
      <c r="E73" s="151"/>
      <c r="F73" s="131">
        <v>50</v>
      </c>
      <c r="G73" s="132">
        <f t="shared" si="73"/>
        <v>2804.27</v>
      </c>
      <c r="H73" s="147">
        <v>3980</v>
      </c>
      <c r="I73" s="136">
        <f t="shared" si="74"/>
        <v>41.926419353343306</v>
      </c>
      <c r="J73" s="135"/>
      <c r="K73" s="136"/>
      <c r="L73" s="197"/>
      <c r="M73" s="136"/>
      <c r="N73" s="197"/>
      <c r="O73" s="136"/>
      <c r="P73" s="194"/>
      <c r="Q73" s="136"/>
      <c r="R73" s="191"/>
      <c r="S73" s="192"/>
      <c r="T73" s="193"/>
      <c r="U73" s="192">
        <f t="shared" si="75"/>
        <v>-100</v>
      </c>
      <c r="V73" s="141">
        <f t="shared" si="76"/>
        <v>2388</v>
      </c>
      <c r="W73" s="148">
        <f t="shared" si="67"/>
        <v>-14.844148387994025</v>
      </c>
      <c r="X73" s="149"/>
      <c r="Y73" s="146">
        <f t="shared" si="16"/>
        <v>-100</v>
      </c>
      <c r="Z73" s="143">
        <f t="shared" si="72"/>
        <v>2268.6</v>
      </c>
      <c r="AA73" s="146">
        <f t="shared" si="68"/>
        <v>-19.10194096859432</v>
      </c>
    </row>
    <row r="74" spans="1:27">
      <c r="A74" s="189" t="s">
        <v>64</v>
      </c>
      <c r="B74" s="129">
        <v>0.01</v>
      </c>
      <c r="C74" s="130">
        <v>109</v>
      </c>
      <c r="D74" s="151">
        <f t="shared" si="61"/>
        <v>110.09</v>
      </c>
      <c r="E74" s="151"/>
      <c r="F74" s="131">
        <v>50</v>
      </c>
      <c r="G74" s="132">
        <f t="shared" si="73"/>
        <v>3022.4300000000003</v>
      </c>
      <c r="H74" s="147">
        <v>4280</v>
      </c>
      <c r="I74" s="136">
        <f t="shared" si="74"/>
        <v>41.607911514906846</v>
      </c>
      <c r="J74" s="135"/>
      <c r="K74" s="136"/>
      <c r="L74" s="197"/>
      <c r="M74" s="136"/>
      <c r="N74" s="197"/>
      <c r="O74" s="136"/>
      <c r="P74" s="194"/>
      <c r="Q74" s="136"/>
      <c r="R74" s="191"/>
      <c r="S74" s="192"/>
      <c r="T74" s="193"/>
      <c r="U74" s="192">
        <f t="shared" si="75"/>
        <v>-100</v>
      </c>
      <c r="V74" s="141">
        <f t="shared" si="76"/>
        <v>2568</v>
      </c>
      <c r="W74" s="148">
        <f t="shared" si="67"/>
        <v>-15.035253091055878</v>
      </c>
      <c r="X74" s="149"/>
      <c r="Y74" s="146">
        <f t="shared" si="16"/>
        <v>-100</v>
      </c>
      <c r="Z74" s="143">
        <f t="shared" si="72"/>
        <v>2439.6</v>
      </c>
      <c r="AA74" s="146">
        <f t="shared" si="68"/>
        <v>-19.283490436503087</v>
      </c>
    </row>
    <row r="75" spans="1:27">
      <c r="A75" s="189" t="s">
        <v>79</v>
      </c>
      <c r="B75" s="129">
        <v>0.01</v>
      </c>
      <c r="C75" s="198">
        <v>53</v>
      </c>
      <c r="D75" s="151">
        <f t="shared" si="61"/>
        <v>53.53</v>
      </c>
      <c r="E75" s="151"/>
      <c r="F75" s="131">
        <v>200</v>
      </c>
      <c r="G75" s="132">
        <f t="shared" si="73"/>
        <v>1645.31</v>
      </c>
      <c r="H75" s="199">
        <v>2500</v>
      </c>
      <c r="I75" s="136">
        <f t="shared" si="74"/>
        <v>51.947049492192974</v>
      </c>
      <c r="J75" s="135"/>
      <c r="K75" s="136"/>
      <c r="L75" s="197"/>
      <c r="M75" s="136"/>
      <c r="N75" s="197"/>
      <c r="O75" s="136"/>
      <c r="P75" s="194"/>
      <c r="Q75" s="136"/>
      <c r="R75" s="191"/>
      <c r="S75" s="192"/>
      <c r="T75" s="193"/>
      <c r="U75" s="192">
        <f t="shared" si="75"/>
        <v>-100</v>
      </c>
      <c r="V75" s="141">
        <f t="shared" si="76"/>
        <v>1500</v>
      </c>
      <c r="W75" s="148">
        <f t="shared" si="67"/>
        <v>-8.8317703046842126</v>
      </c>
      <c r="X75" s="149"/>
      <c r="Y75" s="146">
        <f t="shared" si="16"/>
        <v>-100</v>
      </c>
      <c r="Z75" s="143">
        <f t="shared" si="72"/>
        <v>1425</v>
      </c>
      <c r="AA75" s="146">
        <f t="shared" si="68"/>
        <v>-13.390181789450011</v>
      </c>
    </row>
    <row r="76" spans="1:27">
      <c r="A76" s="189" t="s">
        <v>80</v>
      </c>
      <c r="B76" s="129">
        <v>0.01</v>
      </c>
      <c r="C76" s="198">
        <v>56</v>
      </c>
      <c r="D76" s="151">
        <f t="shared" si="61"/>
        <v>56.56</v>
      </c>
      <c r="E76" s="151"/>
      <c r="F76" s="131">
        <v>200</v>
      </c>
      <c r="G76" s="132">
        <f t="shared" si="73"/>
        <v>1727.1200000000001</v>
      </c>
      <c r="H76" s="200">
        <v>2800</v>
      </c>
      <c r="I76" s="136">
        <f t="shared" si="74"/>
        <v>62.11959794339711</v>
      </c>
      <c r="J76" s="135"/>
      <c r="K76" s="136"/>
      <c r="L76" s="197"/>
      <c r="M76" s="136"/>
      <c r="N76" s="197"/>
      <c r="O76" s="136"/>
      <c r="P76" s="194"/>
      <c r="Q76" s="136"/>
      <c r="R76" s="191"/>
      <c r="S76" s="192"/>
      <c r="T76" s="193"/>
      <c r="U76" s="192">
        <f t="shared" si="75"/>
        <v>-100</v>
      </c>
      <c r="V76" s="141">
        <f t="shared" si="76"/>
        <v>1680</v>
      </c>
      <c r="W76" s="148">
        <f>SUM(V76/G76*100)-100</f>
        <v>-2.7282412339617537</v>
      </c>
      <c r="X76" s="149"/>
      <c r="Y76" s="146">
        <f t="shared" si="16"/>
        <v>-100</v>
      </c>
      <c r="Z76" s="143">
        <f t="shared" si="72"/>
        <v>1596</v>
      </c>
      <c r="AA76" s="146">
        <f t="shared" si="68"/>
        <v>-7.5918291722636582</v>
      </c>
    </row>
    <row r="77" spans="1:27">
      <c r="A77" s="189" t="s">
        <v>81</v>
      </c>
      <c r="B77" s="129">
        <v>0.01</v>
      </c>
      <c r="C77" s="130">
        <v>53</v>
      </c>
      <c r="D77" s="151">
        <f t="shared" si="61"/>
        <v>53.53</v>
      </c>
      <c r="E77" s="151"/>
      <c r="F77" s="131">
        <v>200</v>
      </c>
      <c r="G77" s="132">
        <f t="shared" si="73"/>
        <v>1645.31</v>
      </c>
      <c r="H77" s="201">
        <v>2500</v>
      </c>
      <c r="I77" s="136">
        <f t="shared" si="74"/>
        <v>51.947049492192974</v>
      </c>
      <c r="J77" s="135"/>
      <c r="K77" s="136"/>
      <c r="L77" s="197"/>
      <c r="M77" s="136"/>
      <c r="N77" s="197"/>
      <c r="O77" s="136"/>
      <c r="P77" s="194"/>
      <c r="Q77" s="136"/>
      <c r="R77" s="191"/>
      <c r="S77" s="192"/>
      <c r="T77" s="193"/>
      <c r="U77" s="192">
        <f t="shared" si="75"/>
        <v>-100</v>
      </c>
      <c r="V77" s="141">
        <f t="shared" si="76"/>
        <v>1500</v>
      </c>
      <c r="W77" s="148">
        <f t="shared" si="67"/>
        <v>-8.8317703046842126</v>
      </c>
      <c r="X77" s="149"/>
      <c r="Y77" s="146">
        <f t="shared" si="16"/>
        <v>-100</v>
      </c>
      <c r="Z77" s="143">
        <f t="shared" si="72"/>
        <v>1425</v>
      </c>
      <c r="AA77" s="146">
        <f t="shared" si="68"/>
        <v>-13.390181789450011</v>
      </c>
    </row>
    <row r="78" spans="1:27">
      <c r="A78" s="189" t="s">
        <v>82</v>
      </c>
      <c r="B78" s="129">
        <v>0.01</v>
      </c>
      <c r="C78" s="130">
        <v>56</v>
      </c>
      <c r="D78" s="151">
        <f t="shared" si="61"/>
        <v>56.56</v>
      </c>
      <c r="E78" s="151"/>
      <c r="F78" s="131">
        <v>200</v>
      </c>
      <c r="G78" s="132">
        <f t="shared" si="73"/>
        <v>1727.1200000000001</v>
      </c>
      <c r="H78" s="199">
        <v>2800</v>
      </c>
      <c r="I78" s="136">
        <f t="shared" si="74"/>
        <v>62.11959794339711</v>
      </c>
      <c r="J78" s="135"/>
      <c r="K78" s="136"/>
      <c r="L78" s="197"/>
      <c r="M78" s="136"/>
      <c r="N78" s="197"/>
      <c r="O78" s="136"/>
      <c r="P78" s="194"/>
      <c r="Q78" s="136"/>
      <c r="R78" s="191"/>
      <c r="S78" s="192"/>
      <c r="T78" s="193"/>
      <c r="U78" s="192">
        <f t="shared" si="75"/>
        <v>-100</v>
      </c>
      <c r="V78" s="141">
        <f t="shared" si="76"/>
        <v>1680</v>
      </c>
      <c r="W78" s="148">
        <f t="shared" si="67"/>
        <v>-2.7282412339617537</v>
      </c>
      <c r="X78" s="149"/>
      <c r="Y78" s="146">
        <f t="shared" si="16"/>
        <v>-100</v>
      </c>
      <c r="Z78" s="143">
        <f t="shared" si="72"/>
        <v>1596</v>
      </c>
      <c r="AA78" s="146">
        <f t="shared" si="68"/>
        <v>-7.5918291722636582</v>
      </c>
    </row>
    <row r="79" spans="1:27">
      <c r="A79" s="189" t="s">
        <v>236</v>
      </c>
      <c r="B79" s="129">
        <v>0.01</v>
      </c>
      <c r="C79" s="130">
        <v>90</v>
      </c>
      <c r="D79" s="151">
        <f t="shared" si="61"/>
        <v>90.9</v>
      </c>
      <c r="E79" s="151"/>
      <c r="F79" s="141">
        <v>200</v>
      </c>
      <c r="G79" s="132">
        <f>D79*$F$3+F79</f>
        <v>2654.3</v>
      </c>
      <c r="H79" s="133">
        <v>3550</v>
      </c>
      <c r="I79" s="136">
        <f t="shared" si="74"/>
        <v>33.745243567042138</v>
      </c>
      <c r="J79" s="135">
        <f>SUM(($H79)*((100-J$6)/100))</f>
        <v>2662.5</v>
      </c>
      <c r="K79" s="136">
        <f>SUM(J79/$G79*100)-100</f>
        <v>0.3089326752815964</v>
      </c>
      <c r="L79" s="197">
        <f>SUM((H79)*((100-L$6)/100))</f>
        <v>2485</v>
      </c>
      <c r="M79" s="136">
        <f>SUM(L79/$G79*100)-100</f>
        <v>-6.3783295030705034</v>
      </c>
      <c r="N79" s="197">
        <f>SUM((H79)*((100-N$6)/100))</f>
        <v>2307.5</v>
      </c>
      <c r="O79" s="136">
        <f>SUM(N79/$G79*100)-100</f>
        <v>-13.065591681422603</v>
      </c>
      <c r="P79" s="194">
        <f>SUM((H79)*((100-P$6)/100))</f>
        <v>2130</v>
      </c>
      <c r="Q79" s="136">
        <f>SUM(P79/$G79*100)-100</f>
        <v>-19.752853859774717</v>
      </c>
      <c r="R79" s="191">
        <f>SUM((H79)*((100-R$6)/100))</f>
        <v>1952.5000000000002</v>
      </c>
      <c r="S79" s="192">
        <f>SUM(R79/D79*100)-100</f>
        <v>2047.9647964796482</v>
      </c>
      <c r="T79" s="193">
        <f>SUM((H79)*((100-T$6)/100))</f>
        <v>1775</v>
      </c>
      <c r="U79" s="192">
        <f t="shared" si="75"/>
        <v>-33.127378216478931</v>
      </c>
      <c r="V79" s="141">
        <f t="shared" si="76"/>
        <v>2130</v>
      </c>
      <c r="W79" s="148">
        <f>SUM(V79/G79*100)-100</f>
        <v>-19.752853859774717</v>
      </c>
      <c r="X79" s="149"/>
      <c r="Y79" s="146">
        <f t="shared" si="16"/>
        <v>-100</v>
      </c>
      <c r="Z79" s="143">
        <f t="shared" si="72"/>
        <v>2023.5</v>
      </c>
      <c r="AA79" s="146">
        <f t="shared" si="68"/>
        <v>-23.765211166785974</v>
      </c>
    </row>
    <row r="80" spans="1:27" ht="13.5" thickBot="1">
      <c r="A80" s="189" t="s">
        <v>237</v>
      </c>
      <c r="B80" s="129">
        <v>0.01</v>
      </c>
      <c r="C80" s="130">
        <v>112</v>
      </c>
      <c r="D80" s="151">
        <f t="shared" si="61"/>
        <v>113.12</v>
      </c>
      <c r="E80" s="151"/>
      <c r="F80" s="141">
        <v>300</v>
      </c>
      <c r="G80" s="132">
        <f>D80*$F$3+F80</f>
        <v>3354.2400000000002</v>
      </c>
      <c r="H80" s="133">
        <v>4450</v>
      </c>
      <c r="I80" s="136">
        <f t="shared" si="74"/>
        <v>32.667906887998441</v>
      </c>
      <c r="J80" s="135">
        <f>SUM(($H80)*((100-J$6)/100))</f>
        <v>3337.5</v>
      </c>
      <c r="K80" s="136">
        <f>SUM(J80/$G80*100)-100</f>
        <v>-0.49906983400114768</v>
      </c>
      <c r="L80" s="197">
        <f>SUM((H80)*((100-L$6)/100))</f>
        <v>3115</v>
      </c>
      <c r="M80" s="136">
        <f>SUM(L80/$G80*100)-100</f>
        <v>-7.1324651784010769</v>
      </c>
      <c r="N80" s="197">
        <f>SUM((H80)*((100-N$6)/100))</f>
        <v>2892.5</v>
      </c>
      <c r="O80" s="136">
        <f>SUM(N80/$G80*100)-100</f>
        <v>-13.765860522801006</v>
      </c>
      <c r="P80" s="194">
        <f>SUM((H80)*((100-P$6)/100))</f>
        <v>2670</v>
      </c>
      <c r="Q80" s="136">
        <f>SUM(P80/$G80*100)-100</f>
        <v>-20.399255867200921</v>
      </c>
      <c r="R80" s="191">
        <f>SUM((H80)*((100-R$6)/100))</f>
        <v>2447.5</v>
      </c>
      <c r="S80" s="192">
        <f>SUM(R80/D80*100)-100</f>
        <v>2063.631541725601</v>
      </c>
      <c r="T80" s="193">
        <f>SUM((H80)*((100-T$6)/100))</f>
        <v>2225</v>
      </c>
      <c r="U80" s="192">
        <f t="shared" si="75"/>
        <v>-33.666046556000779</v>
      </c>
      <c r="V80" s="141">
        <f t="shared" si="76"/>
        <v>2670</v>
      </c>
      <c r="W80" s="148">
        <f>SUM(V80/G80*100)-100</f>
        <v>-20.399255867200921</v>
      </c>
      <c r="X80" s="149"/>
      <c r="Y80" s="146">
        <f t="shared" si="16"/>
        <v>-100</v>
      </c>
      <c r="Z80" s="143">
        <f t="shared" si="72"/>
        <v>2536.5</v>
      </c>
      <c r="AA80" s="146">
        <f t="shared" si="68"/>
        <v>-24.379293073840884</v>
      </c>
    </row>
    <row r="81" spans="1:27" ht="16.5" thickTop="1">
      <c r="A81" s="177" t="s">
        <v>238</v>
      </c>
      <c r="B81" s="178"/>
      <c r="C81" s="179"/>
      <c r="D81" s="179"/>
      <c r="E81" s="179"/>
      <c r="F81" s="180"/>
      <c r="G81" s="181"/>
      <c r="H81" s="202" t="s">
        <v>3</v>
      </c>
      <c r="I81" s="136" t="e">
        <f t="shared" si="74"/>
        <v>#VALUE!</v>
      </c>
      <c r="J81" s="203" t="s">
        <v>219</v>
      </c>
      <c r="K81" s="136" t="e">
        <f>SUM(J81/$G81*100)-100</f>
        <v>#VALUE!</v>
      </c>
      <c r="L81" s="203" t="s">
        <v>219</v>
      </c>
      <c r="M81" s="136" t="e">
        <f>SUM(L81/$G81*100)-100</f>
        <v>#VALUE!</v>
      </c>
      <c r="N81" s="203" t="s">
        <v>219</v>
      </c>
      <c r="O81" s="136" t="e">
        <f>SUM(N81/$G81*100)-100</f>
        <v>#VALUE!</v>
      </c>
      <c r="P81" s="203" t="s">
        <v>219</v>
      </c>
      <c r="Q81" s="136" t="e">
        <f>SUM(P81/$G81*100)-100</f>
        <v>#VALUE!</v>
      </c>
      <c r="R81" s="203" t="s">
        <v>219</v>
      </c>
      <c r="S81" s="204"/>
      <c r="T81" s="203" t="s">
        <v>219</v>
      </c>
      <c r="U81" s="204"/>
      <c r="V81" s="205"/>
      <c r="W81" s="185"/>
      <c r="X81" s="186"/>
      <c r="Y81" s="206"/>
      <c r="Z81" s="186"/>
      <c r="AA81" s="188"/>
    </row>
    <row r="82" spans="1:27">
      <c r="A82" s="63"/>
      <c r="B82" s="63"/>
      <c r="C82" s="89"/>
      <c r="D82" s="89"/>
      <c r="E82" s="89" t="s">
        <v>239</v>
      </c>
      <c r="F82" s="63"/>
      <c r="G82" s="90"/>
      <c r="H82" s="91"/>
      <c r="I82" s="92" t="s">
        <v>207</v>
      </c>
      <c r="J82" s="93">
        <v>25</v>
      </c>
      <c r="K82" s="94" t="s">
        <v>208</v>
      </c>
      <c r="L82" s="93">
        <v>30</v>
      </c>
      <c r="M82" s="94" t="s">
        <v>208</v>
      </c>
      <c r="N82" s="93">
        <v>35</v>
      </c>
      <c r="O82" s="94" t="s">
        <v>208</v>
      </c>
      <c r="P82" s="95"/>
      <c r="Q82" s="94" t="s">
        <v>208</v>
      </c>
      <c r="R82" s="96"/>
      <c r="S82" s="94" t="s">
        <v>208</v>
      </c>
      <c r="T82" s="96"/>
      <c r="U82" s="94" t="s">
        <v>208</v>
      </c>
      <c r="V82" s="311">
        <v>40</v>
      </c>
      <c r="W82" s="312"/>
      <c r="X82" s="311" t="s">
        <v>209</v>
      </c>
      <c r="Y82" s="312"/>
      <c r="Z82" s="97" t="s">
        <v>210</v>
      </c>
      <c r="AA82" s="98">
        <v>0.05</v>
      </c>
    </row>
    <row r="83" spans="1:27">
      <c r="A83" s="189" t="s">
        <v>100</v>
      </c>
      <c r="B83" s="129">
        <v>0.01</v>
      </c>
      <c r="C83" s="130">
        <v>99</v>
      </c>
      <c r="D83" s="130">
        <f t="shared" ref="D83:D117" si="77">(C83*B83)+C83</f>
        <v>99.99</v>
      </c>
      <c r="F83" s="141">
        <v>200</v>
      </c>
      <c r="G83" s="132">
        <f t="shared" ref="G83:G117" si="78">D83*$F$3+F83</f>
        <v>2899.73</v>
      </c>
      <c r="H83" s="133">
        <v>5400</v>
      </c>
      <c r="I83" s="136">
        <f t="shared" ref="I83:I94" si="79">SUM(H83/$G83*100)-100</f>
        <v>86.224234670124446</v>
      </c>
      <c r="J83" s="135">
        <f>SUM(($H83)*((100-J$6)/100))</f>
        <v>4050</v>
      </c>
      <c r="K83" s="136">
        <f t="shared" ref="K83:K94" si="80">SUM(J83/$G83*100)-100</f>
        <v>39.668176002593327</v>
      </c>
      <c r="L83" s="197">
        <f>SUM((H83)*((100-L$6)/100))</f>
        <v>3779.9999999999995</v>
      </c>
      <c r="M83" s="136">
        <f t="shared" ref="M83:M94" si="81">SUM(L83/$G83*100)-100</f>
        <v>30.356964269087086</v>
      </c>
      <c r="N83" s="197">
        <f>SUM((H83)*((100-N$6)/100))</f>
        <v>3510</v>
      </c>
      <c r="O83" s="136">
        <f t="shared" ref="O83:O94" si="82">SUM(N83/$G83*100)-100</f>
        <v>21.045752535580903</v>
      </c>
      <c r="P83" s="194"/>
      <c r="Q83" s="136"/>
      <c r="R83" s="191"/>
      <c r="S83" s="136"/>
      <c r="T83" s="193"/>
      <c r="U83" s="136"/>
      <c r="V83" s="141">
        <f t="shared" ref="V83:V117" si="83">H83*(100-$V$6)/100</f>
        <v>3240</v>
      </c>
      <c r="W83" s="142">
        <f>SUM(V83/G83*100)-100</f>
        <v>11.734540802074676</v>
      </c>
      <c r="X83" s="143"/>
      <c r="Y83" s="146">
        <f t="shared" si="16"/>
        <v>-100</v>
      </c>
      <c r="Z83" s="143">
        <f t="shared" ref="Z83:Z117" si="84">V83-(V83*$AA$6)</f>
        <v>3078</v>
      </c>
      <c r="AA83" s="146">
        <f t="shared" ref="AA83:AA117" si="85">SUM(Z83/G83*100)-100</f>
        <v>6.1478137619709372</v>
      </c>
    </row>
    <row r="84" spans="1:27">
      <c r="A84" s="189" t="s">
        <v>104</v>
      </c>
      <c r="B84" s="129">
        <v>0.01</v>
      </c>
      <c r="C84" s="130">
        <v>165</v>
      </c>
      <c r="D84" s="130">
        <f t="shared" si="77"/>
        <v>166.65</v>
      </c>
      <c r="E84" s="130"/>
      <c r="F84" s="141">
        <v>200</v>
      </c>
      <c r="G84" s="132">
        <f t="shared" si="78"/>
        <v>4699.55</v>
      </c>
      <c r="H84" s="133">
        <v>9200</v>
      </c>
      <c r="I84" s="136">
        <f t="shared" si="79"/>
        <v>95.763424157632102</v>
      </c>
      <c r="J84" s="135">
        <f t="shared" ref="J84:J117" si="86">SUM(($H84)*((100-J$6)/100))</f>
        <v>6900</v>
      </c>
      <c r="K84" s="136">
        <f t="shared" si="80"/>
        <v>46.822568118224069</v>
      </c>
      <c r="L84" s="197">
        <f t="shared" ref="L84:L117" si="87">SUM((H84)*((100-L$6)/100))</f>
        <v>6440</v>
      </c>
      <c r="M84" s="136">
        <f t="shared" si="81"/>
        <v>37.03439691034248</v>
      </c>
      <c r="N84" s="197">
        <f t="shared" ref="N84:N117" si="88">SUM((H84)*((100-N$6)/100))</f>
        <v>5980</v>
      </c>
      <c r="O84" s="136">
        <f t="shared" si="82"/>
        <v>27.246225702460862</v>
      </c>
      <c r="P84" s="194"/>
      <c r="Q84" s="136"/>
      <c r="R84" s="191"/>
      <c r="S84" s="136"/>
      <c r="T84" s="193"/>
      <c r="U84" s="136"/>
      <c r="V84" s="141">
        <f t="shared" si="83"/>
        <v>5520</v>
      </c>
      <c r="W84" s="142">
        <f t="shared" ref="W84:W117" si="89">SUM(V84/G84*100)-100</f>
        <v>17.458054494579272</v>
      </c>
      <c r="X84" s="143"/>
      <c r="Y84" s="146">
        <f t="shared" si="16"/>
        <v>-100</v>
      </c>
      <c r="Z84" s="143">
        <f t="shared" si="84"/>
        <v>5244</v>
      </c>
      <c r="AA84" s="146">
        <f t="shared" si="85"/>
        <v>11.585151769850313</v>
      </c>
    </row>
    <row r="85" spans="1:27">
      <c r="A85" s="189" t="s">
        <v>114</v>
      </c>
      <c r="B85" s="129">
        <v>0.01</v>
      </c>
      <c r="C85" s="130">
        <v>180</v>
      </c>
      <c r="D85" s="130">
        <f t="shared" si="77"/>
        <v>181.8</v>
      </c>
      <c r="E85" s="130"/>
      <c r="F85" s="131">
        <v>250</v>
      </c>
      <c r="G85" s="132">
        <f t="shared" si="78"/>
        <v>5158.6000000000004</v>
      </c>
      <c r="H85" s="133">
        <v>10100</v>
      </c>
      <c r="I85" s="136">
        <f t="shared" si="79"/>
        <v>95.78955530570309</v>
      </c>
      <c r="J85" s="135">
        <f>SUM(($H85)*((100-J$6)/100))</f>
        <v>7575</v>
      </c>
      <c r="K85" s="136">
        <f t="shared" si="80"/>
        <v>46.842166479277296</v>
      </c>
      <c r="L85" s="197">
        <f>SUM((H85)*((100-L$6)/100))</f>
        <v>7070</v>
      </c>
      <c r="M85" s="136">
        <f t="shared" si="81"/>
        <v>37.052688713992154</v>
      </c>
      <c r="N85" s="197">
        <f>SUM((H85)*((100-N$6)/100))</f>
        <v>6565</v>
      </c>
      <c r="O85" s="136">
        <f t="shared" si="82"/>
        <v>27.263210948707012</v>
      </c>
      <c r="P85" s="194"/>
      <c r="Q85" s="136"/>
      <c r="R85" s="191"/>
      <c r="S85" s="192"/>
      <c r="T85" s="193"/>
      <c r="U85" s="192"/>
      <c r="V85" s="141">
        <f t="shared" si="83"/>
        <v>6060</v>
      </c>
      <c r="W85" s="148">
        <f>SUM(V85/G85*100)-100</f>
        <v>17.473733183421842</v>
      </c>
      <c r="X85" s="149"/>
      <c r="Y85" s="146">
        <f t="shared" si="16"/>
        <v>-100</v>
      </c>
      <c r="Z85" s="143">
        <f t="shared" si="84"/>
        <v>5757</v>
      </c>
      <c r="AA85" s="146">
        <f t="shared" si="85"/>
        <v>11.600046524250757</v>
      </c>
    </row>
    <row r="86" spans="1:27">
      <c r="A86" s="189" t="s">
        <v>105</v>
      </c>
      <c r="B86" s="129">
        <v>0.01</v>
      </c>
      <c r="C86" s="130">
        <v>195</v>
      </c>
      <c r="D86" s="130">
        <f t="shared" si="77"/>
        <v>196.95</v>
      </c>
      <c r="E86" s="130"/>
      <c r="F86" s="141">
        <v>250</v>
      </c>
      <c r="G86" s="132">
        <f t="shared" si="78"/>
        <v>5567.65</v>
      </c>
      <c r="H86" s="133">
        <v>10900</v>
      </c>
      <c r="I86" s="136">
        <f t="shared" si="79"/>
        <v>95.773800436449847</v>
      </c>
      <c r="J86" s="135">
        <f t="shared" si="86"/>
        <v>8175</v>
      </c>
      <c r="K86" s="136">
        <f t="shared" si="80"/>
        <v>46.830350327337413</v>
      </c>
      <c r="L86" s="197">
        <f t="shared" si="87"/>
        <v>7629.9999999999991</v>
      </c>
      <c r="M86" s="136">
        <f t="shared" si="81"/>
        <v>37.041660305514881</v>
      </c>
      <c r="N86" s="197">
        <f t="shared" si="88"/>
        <v>7085</v>
      </c>
      <c r="O86" s="136">
        <f t="shared" si="82"/>
        <v>27.252970283692406</v>
      </c>
      <c r="P86" s="194"/>
      <c r="Q86" s="136"/>
      <c r="R86" s="191"/>
      <c r="S86" s="136"/>
      <c r="T86" s="193"/>
      <c r="U86" s="136"/>
      <c r="V86" s="141">
        <f t="shared" si="83"/>
        <v>6540</v>
      </c>
      <c r="W86" s="142">
        <f t="shared" si="89"/>
        <v>17.464280261869931</v>
      </c>
      <c r="X86" s="143"/>
      <c r="Y86" s="146">
        <f t="shared" si="16"/>
        <v>-100</v>
      </c>
      <c r="Z86" s="143">
        <f t="shared" si="84"/>
        <v>6213</v>
      </c>
      <c r="AA86" s="146">
        <f t="shared" si="85"/>
        <v>11.591066248776414</v>
      </c>
    </row>
    <row r="87" spans="1:27">
      <c r="A87" s="189" t="s">
        <v>106</v>
      </c>
      <c r="B87" s="129">
        <v>0.01</v>
      </c>
      <c r="C87" s="130">
        <v>235</v>
      </c>
      <c r="D87" s="130">
        <f t="shared" si="77"/>
        <v>237.35</v>
      </c>
      <c r="E87" s="130"/>
      <c r="F87" s="141">
        <v>300</v>
      </c>
      <c r="G87" s="132">
        <f t="shared" si="78"/>
        <v>6708.45</v>
      </c>
      <c r="H87" s="133">
        <v>12900</v>
      </c>
      <c r="I87" s="136">
        <f t="shared" si="79"/>
        <v>92.294792388703797</v>
      </c>
      <c r="J87" s="135">
        <f t="shared" si="86"/>
        <v>9675</v>
      </c>
      <c r="K87" s="136">
        <f t="shared" si="80"/>
        <v>44.221094291527862</v>
      </c>
      <c r="L87" s="197">
        <f t="shared" si="87"/>
        <v>9030</v>
      </c>
      <c r="M87" s="136">
        <f t="shared" si="81"/>
        <v>34.606354672092664</v>
      </c>
      <c r="N87" s="197">
        <f t="shared" si="88"/>
        <v>8385</v>
      </c>
      <c r="O87" s="136">
        <f t="shared" si="82"/>
        <v>24.99161505265748</v>
      </c>
      <c r="P87" s="194"/>
      <c r="Q87" s="136"/>
      <c r="R87" s="191"/>
      <c r="S87" s="192"/>
      <c r="T87" s="193"/>
      <c r="U87" s="192"/>
      <c r="V87" s="141">
        <f t="shared" si="83"/>
        <v>7740</v>
      </c>
      <c r="W87" s="148">
        <f t="shared" si="89"/>
        <v>15.376875433222281</v>
      </c>
      <c r="X87" s="149"/>
      <c r="Y87" s="146">
        <f t="shared" si="16"/>
        <v>-100</v>
      </c>
      <c r="Z87" s="143">
        <f t="shared" si="84"/>
        <v>7353</v>
      </c>
      <c r="AA87" s="146">
        <f t="shared" si="85"/>
        <v>9.6080316615611707</v>
      </c>
    </row>
    <row r="88" spans="1:27">
      <c r="A88" s="189" t="s">
        <v>107</v>
      </c>
      <c r="B88" s="129">
        <v>0.01</v>
      </c>
      <c r="C88" s="130">
        <v>310</v>
      </c>
      <c r="D88" s="130">
        <f t="shared" si="77"/>
        <v>313.10000000000002</v>
      </c>
      <c r="E88" s="130"/>
      <c r="F88" s="141">
        <v>300</v>
      </c>
      <c r="G88" s="132">
        <f t="shared" si="78"/>
        <v>8753.7000000000007</v>
      </c>
      <c r="H88" s="133">
        <v>16900</v>
      </c>
      <c r="I88" s="136">
        <f t="shared" si="79"/>
        <v>93.061219827044539</v>
      </c>
      <c r="J88" s="135">
        <f t="shared" si="86"/>
        <v>12675</v>
      </c>
      <c r="K88" s="136">
        <f t="shared" si="80"/>
        <v>44.795914870283411</v>
      </c>
      <c r="L88" s="197">
        <f t="shared" si="87"/>
        <v>11830</v>
      </c>
      <c r="M88" s="136">
        <f t="shared" si="81"/>
        <v>35.142853878931192</v>
      </c>
      <c r="N88" s="197">
        <f t="shared" si="88"/>
        <v>10985</v>
      </c>
      <c r="O88" s="136">
        <f t="shared" si="82"/>
        <v>25.489792887578957</v>
      </c>
      <c r="P88" s="194"/>
      <c r="Q88" s="136"/>
      <c r="R88" s="191"/>
      <c r="S88" s="192"/>
      <c r="T88" s="193"/>
      <c r="U88" s="192"/>
      <c r="V88" s="141">
        <f t="shared" si="83"/>
        <v>10140</v>
      </c>
      <c r="W88" s="148">
        <f t="shared" si="89"/>
        <v>15.836731896226723</v>
      </c>
      <c r="X88" s="149"/>
      <c r="Y88" s="146">
        <f t="shared" si="16"/>
        <v>-100</v>
      </c>
      <c r="Z88" s="143">
        <f t="shared" si="84"/>
        <v>9633</v>
      </c>
      <c r="AA88" s="146">
        <f t="shared" si="85"/>
        <v>10.044895301415394</v>
      </c>
    </row>
    <row r="89" spans="1:27">
      <c r="A89" s="189" t="s">
        <v>108</v>
      </c>
      <c r="B89" s="129">
        <v>0.01</v>
      </c>
      <c r="C89" s="130">
        <v>530</v>
      </c>
      <c r="D89" s="130">
        <f t="shared" si="77"/>
        <v>535.29999999999995</v>
      </c>
      <c r="E89" s="130"/>
      <c r="F89" s="141">
        <v>400</v>
      </c>
      <c r="G89" s="132">
        <f t="shared" si="78"/>
        <v>14853.099999999999</v>
      </c>
      <c r="H89" s="133">
        <v>28900</v>
      </c>
      <c r="I89" s="136">
        <f t="shared" si="79"/>
        <v>94.572176851970312</v>
      </c>
      <c r="J89" s="135">
        <f t="shared" si="86"/>
        <v>21675</v>
      </c>
      <c r="K89" s="136">
        <f t="shared" si="80"/>
        <v>45.929132638977734</v>
      </c>
      <c r="L89" s="197">
        <f t="shared" si="87"/>
        <v>20230</v>
      </c>
      <c r="M89" s="136">
        <f t="shared" si="81"/>
        <v>36.200523796379201</v>
      </c>
      <c r="N89" s="197">
        <f t="shared" si="88"/>
        <v>18785</v>
      </c>
      <c r="O89" s="136">
        <f t="shared" si="82"/>
        <v>26.471914953780697</v>
      </c>
      <c r="P89" s="194"/>
      <c r="Q89" s="136"/>
      <c r="R89" s="191"/>
      <c r="S89" s="192"/>
      <c r="T89" s="193"/>
      <c r="U89" s="192"/>
      <c r="V89" s="141">
        <f t="shared" si="83"/>
        <v>17340</v>
      </c>
      <c r="W89" s="148">
        <f t="shared" si="89"/>
        <v>16.743306111182193</v>
      </c>
      <c r="X89" s="149"/>
      <c r="Y89" s="146">
        <f t="shared" si="16"/>
        <v>-100</v>
      </c>
      <c r="Z89" s="143">
        <f t="shared" si="84"/>
        <v>16473</v>
      </c>
      <c r="AA89" s="146">
        <f t="shared" si="85"/>
        <v>10.906140805623082</v>
      </c>
    </row>
    <row r="90" spans="1:27">
      <c r="A90" s="189" t="s">
        <v>109</v>
      </c>
      <c r="B90" s="129">
        <v>0.01</v>
      </c>
      <c r="C90" s="150">
        <v>640</v>
      </c>
      <c r="D90" s="130">
        <f t="shared" si="77"/>
        <v>646.4</v>
      </c>
      <c r="E90" s="130"/>
      <c r="F90" s="131">
        <v>400</v>
      </c>
      <c r="G90" s="132">
        <f t="shared" si="78"/>
        <v>17852.8</v>
      </c>
      <c r="H90" s="133">
        <v>34800</v>
      </c>
      <c r="I90" s="136">
        <f t="shared" si="79"/>
        <v>94.927406345223176</v>
      </c>
      <c r="J90" s="135">
        <f t="shared" si="86"/>
        <v>26100</v>
      </c>
      <c r="K90" s="136">
        <f t="shared" si="80"/>
        <v>46.195554758917353</v>
      </c>
      <c r="L90" s="197">
        <f t="shared" si="87"/>
        <v>24360</v>
      </c>
      <c r="M90" s="136">
        <f t="shared" si="81"/>
        <v>36.4491844416562</v>
      </c>
      <c r="N90" s="197">
        <f t="shared" si="88"/>
        <v>22620</v>
      </c>
      <c r="O90" s="136">
        <f t="shared" si="82"/>
        <v>26.702814124395061</v>
      </c>
      <c r="P90" s="194"/>
      <c r="Q90" s="136"/>
      <c r="R90" s="191"/>
      <c r="S90" s="195"/>
      <c r="T90" s="193"/>
      <c r="U90" s="195"/>
      <c r="V90" s="141">
        <f t="shared" si="83"/>
        <v>20880</v>
      </c>
      <c r="W90" s="152">
        <f t="shared" si="89"/>
        <v>16.956443807133908</v>
      </c>
      <c r="X90" s="153"/>
      <c r="Y90" s="146">
        <f t="shared" si="16"/>
        <v>-100</v>
      </c>
      <c r="Z90" s="143">
        <f t="shared" si="84"/>
        <v>19836</v>
      </c>
      <c r="AA90" s="146">
        <f t="shared" si="85"/>
        <v>11.108621616777214</v>
      </c>
    </row>
    <row r="91" spans="1:27">
      <c r="A91" s="189" t="s">
        <v>110</v>
      </c>
      <c r="B91" s="129">
        <v>0.01</v>
      </c>
      <c r="C91" s="150">
        <v>275</v>
      </c>
      <c r="D91" s="130">
        <f t="shared" si="77"/>
        <v>277.75</v>
      </c>
      <c r="E91" s="130"/>
      <c r="F91" s="131">
        <v>300</v>
      </c>
      <c r="G91" s="132">
        <f t="shared" si="78"/>
        <v>7799.25</v>
      </c>
      <c r="H91" s="133">
        <v>15900</v>
      </c>
      <c r="I91" s="136">
        <f t="shared" si="79"/>
        <v>103.86575632272334</v>
      </c>
      <c r="J91" s="135">
        <f t="shared" si="86"/>
        <v>11925</v>
      </c>
      <c r="K91" s="136">
        <f t="shared" si="80"/>
        <v>52.899317242042514</v>
      </c>
      <c r="L91" s="197">
        <f t="shared" si="87"/>
        <v>11130</v>
      </c>
      <c r="M91" s="136">
        <f t="shared" si="81"/>
        <v>42.706029425906337</v>
      </c>
      <c r="N91" s="197">
        <f t="shared" si="88"/>
        <v>10335</v>
      </c>
      <c r="O91" s="136">
        <f t="shared" si="82"/>
        <v>32.512741609770188</v>
      </c>
      <c r="P91" s="194"/>
      <c r="Q91" s="136"/>
      <c r="R91" s="191"/>
      <c r="S91" s="195"/>
      <c r="T91" s="193"/>
      <c r="U91" s="195"/>
      <c r="V91" s="141">
        <f t="shared" si="83"/>
        <v>9540</v>
      </c>
      <c r="W91" s="152">
        <f t="shared" si="89"/>
        <v>22.319453793633997</v>
      </c>
      <c r="X91" s="153"/>
      <c r="Y91" s="146">
        <f t="shared" si="16"/>
        <v>-100</v>
      </c>
      <c r="Z91" s="143">
        <f t="shared" si="84"/>
        <v>9063</v>
      </c>
      <c r="AA91" s="146">
        <f t="shared" si="85"/>
        <v>16.203481103952313</v>
      </c>
    </row>
    <row r="92" spans="1:27">
      <c r="A92" s="189" t="s">
        <v>111</v>
      </c>
      <c r="B92" s="129">
        <v>0.01</v>
      </c>
      <c r="C92" s="150">
        <v>350</v>
      </c>
      <c r="D92" s="130">
        <f t="shared" si="77"/>
        <v>353.5</v>
      </c>
      <c r="E92" s="130"/>
      <c r="F92" s="131">
        <v>300</v>
      </c>
      <c r="G92" s="132">
        <f t="shared" si="78"/>
        <v>9844.5</v>
      </c>
      <c r="H92" s="133">
        <v>19900</v>
      </c>
      <c r="I92" s="136">
        <f t="shared" si="79"/>
        <v>102.14332876225302</v>
      </c>
      <c r="J92" s="135">
        <f t="shared" si="86"/>
        <v>14925</v>
      </c>
      <c r="K92" s="136">
        <f t="shared" si="80"/>
        <v>51.607496571689779</v>
      </c>
      <c r="L92" s="197">
        <f t="shared" si="87"/>
        <v>13930</v>
      </c>
      <c r="M92" s="136">
        <f t="shared" si="81"/>
        <v>41.500330133577137</v>
      </c>
      <c r="N92" s="197">
        <f t="shared" si="88"/>
        <v>12935</v>
      </c>
      <c r="O92" s="136">
        <f t="shared" si="82"/>
        <v>31.393163695464466</v>
      </c>
      <c r="P92" s="194"/>
      <c r="Q92" s="136"/>
      <c r="R92" s="191"/>
      <c r="S92" s="195"/>
      <c r="T92" s="193"/>
      <c r="U92" s="195"/>
      <c r="V92" s="141">
        <f t="shared" si="83"/>
        <v>11940</v>
      </c>
      <c r="W92" s="152">
        <f t="shared" si="89"/>
        <v>21.285997257351823</v>
      </c>
      <c r="X92" s="153"/>
      <c r="Y92" s="146">
        <f t="shared" si="16"/>
        <v>-100</v>
      </c>
      <c r="Z92" s="143">
        <f t="shared" si="84"/>
        <v>11343</v>
      </c>
      <c r="AA92" s="146">
        <f t="shared" si="85"/>
        <v>15.221697394484224</v>
      </c>
    </row>
    <row r="93" spans="1:27">
      <c r="A93" s="189" t="s">
        <v>112</v>
      </c>
      <c r="B93" s="129">
        <v>0.01</v>
      </c>
      <c r="C93" s="150">
        <v>565</v>
      </c>
      <c r="D93" s="130">
        <f t="shared" si="77"/>
        <v>570.65</v>
      </c>
      <c r="E93" s="130"/>
      <c r="F93" s="131">
        <v>400</v>
      </c>
      <c r="G93" s="132">
        <f t="shared" si="78"/>
        <v>15807.55</v>
      </c>
      <c r="H93" s="133">
        <v>32100</v>
      </c>
      <c r="I93" s="136">
        <f t="shared" si="79"/>
        <v>103.06752153243229</v>
      </c>
      <c r="J93" s="135">
        <f t="shared" si="86"/>
        <v>24075</v>
      </c>
      <c r="K93" s="136">
        <f t="shared" si="80"/>
        <v>52.300641149324235</v>
      </c>
      <c r="L93" s="197">
        <f t="shared" si="87"/>
        <v>22470</v>
      </c>
      <c r="M93" s="136">
        <f t="shared" si="81"/>
        <v>42.147265072702623</v>
      </c>
      <c r="N93" s="197">
        <f t="shared" si="88"/>
        <v>20865</v>
      </c>
      <c r="O93" s="136">
        <f t="shared" si="82"/>
        <v>31.993888996081012</v>
      </c>
      <c r="P93" s="194"/>
      <c r="Q93" s="136"/>
      <c r="R93" s="191"/>
      <c r="S93" s="195"/>
      <c r="T93" s="193"/>
      <c r="U93" s="195"/>
      <c r="V93" s="141">
        <f t="shared" si="83"/>
        <v>19260</v>
      </c>
      <c r="W93" s="152">
        <f t="shared" si="89"/>
        <v>21.840512919459385</v>
      </c>
      <c r="X93" s="153"/>
      <c r="Y93" s="146">
        <f t="shared" si="16"/>
        <v>-100</v>
      </c>
      <c r="Z93" s="143">
        <f t="shared" si="84"/>
        <v>18297</v>
      </c>
      <c r="AA93" s="146">
        <f t="shared" si="85"/>
        <v>15.748487273486404</v>
      </c>
    </row>
    <row r="94" spans="1:27">
      <c r="A94" s="189" t="s">
        <v>113</v>
      </c>
      <c r="B94" s="129">
        <v>0.01</v>
      </c>
      <c r="C94" s="150">
        <v>680</v>
      </c>
      <c r="D94" s="130">
        <f t="shared" si="77"/>
        <v>686.8</v>
      </c>
      <c r="E94" s="130"/>
      <c r="F94" s="131">
        <v>400</v>
      </c>
      <c r="G94" s="132">
        <f t="shared" si="78"/>
        <v>18943.599999999999</v>
      </c>
      <c r="H94" s="133">
        <v>38500</v>
      </c>
      <c r="I94" s="136">
        <f t="shared" si="79"/>
        <v>103.23486560104732</v>
      </c>
      <c r="J94" s="135">
        <f t="shared" si="86"/>
        <v>28875</v>
      </c>
      <c r="K94" s="136">
        <f t="shared" si="80"/>
        <v>52.426149200785488</v>
      </c>
      <c r="L94" s="197">
        <f t="shared" si="87"/>
        <v>26950</v>
      </c>
      <c r="M94" s="136">
        <f t="shared" si="81"/>
        <v>42.26440592073314</v>
      </c>
      <c r="N94" s="197">
        <f t="shared" si="88"/>
        <v>25025</v>
      </c>
      <c r="O94" s="136">
        <f t="shared" si="82"/>
        <v>32.102662640680762</v>
      </c>
      <c r="P94" s="194"/>
      <c r="Q94" s="136"/>
      <c r="R94" s="191"/>
      <c r="S94" s="195"/>
      <c r="T94" s="193"/>
      <c r="U94" s="195"/>
      <c r="V94" s="141">
        <f t="shared" si="83"/>
        <v>23100</v>
      </c>
      <c r="W94" s="152">
        <f t="shared" si="89"/>
        <v>21.940919360628413</v>
      </c>
      <c r="X94" s="153"/>
      <c r="Y94" s="146">
        <f t="shared" ref="Y94:Y117" si="90">(X94/G94*100)-100</f>
        <v>-100</v>
      </c>
      <c r="Z94" s="143">
        <f t="shared" si="84"/>
        <v>21945</v>
      </c>
      <c r="AA94" s="146">
        <f t="shared" si="85"/>
        <v>15.84387339259699</v>
      </c>
    </row>
    <row r="95" spans="1:27">
      <c r="A95" s="189" t="s">
        <v>240</v>
      </c>
      <c r="B95" s="129"/>
      <c r="C95" s="150"/>
      <c r="D95" s="130"/>
      <c r="E95" s="130"/>
      <c r="F95" s="131"/>
      <c r="G95" s="132"/>
      <c r="H95" s="207">
        <v>290</v>
      </c>
      <c r="I95" s="142"/>
      <c r="J95" s="135"/>
      <c r="K95" s="136"/>
      <c r="L95" s="197"/>
      <c r="M95" s="136"/>
      <c r="N95" s="197"/>
      <c r="O95" s="136"/>
      <c r="P95" s="194"/>
      <c r="Q95" s="136"/>
      <c r="R95" s="191"/>
      <c r="S95" s="195"/>
      <c r="T95" s="193"/>
      <c r="U95" s="195"/>
      <c r="V95" s="141">
        <f t="shared" si="83"/>
        <v>174</v>
      </c>
      <c r="W95" s="152"/>
      <c r="X95" s="153"/>
      <c r="Y95" s="146"/>
      <c r="Z95" s="143">
        <f t="shared" si="84"/>
        <v>165.3</v>
      </c>
      <c r="AA95" s="146"/>
    </row>
    <row r="96" spans="1:27">
      <c r="A96" s="189" t="s">
        <v>241</v>
      </c>
      <c r="B96" s="129"/>
      <c r="C96" s="150"/>
      <c r="D96" s="130"/>
      <c r="E96" s="130"/>
      <c r="F96" s="131"/>
      <c r="G96" s="132"/>
      <c r="H96" s="207">
        <v>395</v>
      </c>
      <c r="I96" s="142"/>
      <c r="J96" s="135"/>
      <c r="K96" s="136"/>
      <c r="L96" s="197"/>
      <c r="M96" s="136"/>
      <c r="N96" s="197"/>
      <c r="O96" s="136"/>
      <c r="P96" s="194"/>
      <c r="Q96" s="136"/>
      <c r="R96" s="191"/>
      <c r="S96" s="195"/>
      <c r="T96" s="193"/>
      <c r="U96" s="195"/>
      <c r="V96" s="141">
        <f t="shared" si="83"/>
        <v>237</v>
      </c>
      <c r="W96" s="152"/>
      <c r="X96" s="153"/>
      <c r="Y96" s="146"/>
      <c r="Z96" s="143">
        <f t="shared" si="84"/>
        <v>225.15</v>
      </c>
      <c r="AA96" s="146"/>
    </row>
    <row r="97" spans="1:27">
      <c r="A97" s="189"/>
      <c r="B97" s="129"/>
      <c r="C97" s="150"/>
      <c r="D97" s="130"/>
      <c r="E97" s="130"/>
      <c r="F97" s="131"/>
      <c r="G97" s="132"/>
      <c r="H97" s="207"/>
      <c r="I97" s="142"/>
      <c r="J97" s="135"/>
      <c r="K97" s="136"/>
      <c r="L97" s="197"/>
      <c r="M97" s="136"/>
      <c r="N97" s="197"/>
      <c r="O97" s="136"/>
      <c r="P97" s="194"/>
      <c r="Q97" s="136"/>
      <c r="R97" s="191"/>
      <c r="S97" s="195"/>
      <c r="T97" s="193"/>
      <c r="U97" s="195"/>
      <c r="V97" s="141"/>
      <c r="W97" s="152"/>
      <c r="X97" s="153"/>
      <c r="Y97" s="146"/>
      <c r="Z97" s="143"/>
      <c r="AA97" s="146"/>
    </row>
    <row r="98" spans="1:27">
      <c r="A98" s="63"/>
      <c r="B98" s="63"/>
      <c r="C98" s="89"/>
      <c r="D98" s="89"/>
      <c r="E98" s="89"/>
      <c r="F98" s="63"/>
      <c r="G98" s="90"/>
      <c r="H98" s="91"/>
      <c r="I98" s="92" t="s">
        <v>207</v>
      </c>
      <c r="J98" s="93">
        <v>25</v>
      </c>
      <c r="K98" s="94" t="s">
        <v>208</v>
      </c>
      <c r="L98" s="93">
        <v>30</v>
      </c>
      <c r="M98" s="94" t="s">
        <v>208</v>
      </c>
      <c r="N98" s="93">
        <v>35</v>
      </c>
      <c r="O98" s="94" t="s">
        <v>208</v>
      </c>
      <c r="P98" s="95">
        <v>40</v>
      </c>
      <c r="Q98" s="94" t="s">
        <v>208</v>
      </c>
      <c r="R98" s="96">
        <v>45</v>
      </c>
      <c r="S98" s="94" t="s">
        <v>208</v>
      </c>
      <c r="T98" s="96">
        <v>50</v>
      </c>
      <c r="U98" s="94" t="s">
        <v>208</v>
      </c>
      <c r="V98" s="311">
        <v>40</v>
      </c>
      <c r="W98" s="312"/>
      <c r="X98" s="311" t="s">
        <v>209</v>
      </c>
      <c r="Y98" s="312"/>
      <c r="Z98" s="97" t="s">
        <v>210</v>
      </c>
      <c r="AA98" s="98">
        <v>0.05</v>
      </c>
    </row>
    <row r="99" spans="1:27">
      <c r="A99" s="189" t="s">
        <v>125</v>
      </c>
      <c r="B99" s="129">
        <v>0.01</v>
      </c>
      <c r="C99" s="150">
        <v>61</v>
      </c>
      <c r="D99" s="130">
        <f t="shared" si="77"/>
        <v>61.61</v>
      </c>
      <c r="E99" s="130"/>
      <c r="F99" s="131">
        <v>50</v>
      </c>
      <c r="G99" s="132">
        <f t="shared" si="78"/>
        <v>1713.47</v>
      </c>
      <c r="H99" s="133">
        <v>3550</v>
      </c>
      <c r="I99" s="136">
        <f>SUM(H99/$G99*100)-100</f>
        <v>107.18191739569409</v>
      </c>
      <c r="J99" s="135">
        <f t="shared" si="86"/>
        <v>2662.5</v>
      </c>
      <c r="K99" s="136">
        <f t="shared" ref="K99:K117" si="91">SUM(J99/$G99*100)-100</f>
        <v>55.386438046770593</v>
      </c>
      <c r="L99" s="197">
        <f t="shared" si="87"/>
        <v>2485</v>
      </c>
      <c r="M99" s="136">
        <f t="shared" ref="M99:M117" si="92">SUM(L99/$G99*100)-100</f>
        <v>45.027342176985883</v>
      </c>
      <c r="N99" s="197">
        <f t="shared" si="88"/>
        <v>2307.5</v>
      </c>
      <c r="O99" s="136">
        <f t="shared" ref="O99:O117" si="93">SUM(N99/$G99*100)-100</f>
        <v>34.668246307201173</v>
      </c>
      <c r="P99" s="194">
        <f t="shared" ref="P99:P117" si="94">SUM((H99)*((100-P$6)/100))</f>
        <v>2130</v>
      </c>
      <c r="Q99" s="136">
        <f>SUM(P99/$G99*100)-100</f>
        <v>24.309150437416463</v>
      </c>
      <c r="R99" s="191">
        <f>SUM((H99)*((100-R$6)/100))</f>
        <v>1952.5000000000002</v>
      </c>
      <c r="S99" s="136">
        <f t="shared" ref="S99:S117" si="95">SUM(R99/$G99*100)-100</f>
        <v>13.950054567631781</v>
      </c>
      <c r="T99" s="193">
        <f t="shared" ref="T99:T117" si="96">SUM((H99)*((100-T$6)/100))</f>
        <v>1775</v>
      </c>
      <c r="U99" s="195">
        <f t="shared" ref="U99:U117" si="97">SUM(T99/G99*100)-100</f>
        <v>3.5909586978470429</v>
      </c>
      <c r="V99" s="141">
        <f t="shared" si="83"/>
        <v>2130</v>
      </c>
      <c r="W99" s="152">
        <f t="shared" si="89"/>
        <v>24.309150437416463</v>
      </c>
      <c r="X99" s="153"/>
      <c r="Y99" s="146">
        <f t="shared" si="90"/>
        <v>-100</v>
      </c>
      <c r="Z99" s="143">
        <f t="shared" si="84"/>
        <v>2023.5</v>
      </c>
      <c r="AA99" s="146">
        <f t="shared" si="85"/>
        <v>18.09369291554566</v>
      </c>
    </row>
    <row r="100" spans="1:27">
      <c r="A100" s="189" t="s">
        <v>126</v>
      </c>
      <c r="B100" s="129">
        <v>0.01</v>
      </c>
      <c r="C100" s="150">
        <v>63</v>
      </c>
      <c r="D100" s="130">
        <f t="shared" si="77"/>
        <v>63.63</v>
      </c>
      <c r="E100" s="130"/>
      <c r="F100" s="131">
        <v>80</v>
      </c>
      <c r="G100" s="132">
        <f t="shared" si="78"/>
        <v>1798.01</v>
      </c>
      <c r="H100" s="133">
        <v>3780</v>
      </c>
      <c r="I100" s="136">
        <f>SUM(H100/$G100*100)-100</f>
        <v>110.23242362389533</v>
      </c>
      <c r="J100" s="135">
        <f t="shared" si="86"/>
        <v>2835</v>
      </c>
      <c r="K100" s="136">
        <f t="shared" si="91"/>
        <v>57.674317717921497</v>
      </c>
      <c r="L100" s="197">
        <f t="shared" si="87"/>
        <v>2646</v>
      </c>
      <c r="M100" s="136">
        <f t="shared" si="92"/>
        <v>47.162696536726713</v>
      </c>
      <c r="N100" s="197">
        <f t="shared" si="88"/>
        <v>2457</v>
      </c>
      <c r="O100" s="136">
        <f t="shared" si="93"/>
        <v>36.651075355531958</v>
      </c>
      <c r="P100" s="194">
        <f t="shared" si="94"/>
        <v>2268</v>
      </c>
      <c r="Q100" s="136">
        <f t="shared" ref="Q100:Q117" si="98">SUM(P100/$G100*100)-100</f>
        <v>26.139454174337189</v>
      </c>
      <c r="R100" s="191">
        <f t="shared" ref="R100:R117" si="99">SUM((H100)*((100-R$6)/100))</f>
        <v>2079</v>
      </c>
      <c r="S100" s="136">
        <f t="shared" si="95"/>
        <v>15.627832993142405</v>
      </c>
      <c r="T100" s="193">
        <f t="shared" si="96"/>
        <v>1890</v>
      </c>
      <c r="U100" s="195">
        <f t="shared" si="97"/>
        <v>5.1162118119476645</v>
      </c>
      <c r="V100" s="141">
        <f t="shared" si="83"/>
        <v>2268</v>
      </c>
      <c r="W100" s="152">
        <f t="shared" si="89"/>
        <v>26.139454174337189</v>
      </c>
      <c r="X100" s="153"/>
      <c r="Y100" s="146">
        <f t="shared" si="90"/>
        <v>-100</v>
      </c>
      <c r="Z100" s="143">
        <f t="shared" si="84"/>
        <v>2154.6</v>
      </c>
      <c r="AA100" s="146">
        <f t="shared" si="85"/>
        <v>19.832481465620305</v>
      </c>
    </row>
    <row r="101" spans="1:27">
      <c r="A101" s="189" t="s">
        <v>127</v>
      </c>
      <c r="B101" s="129">
        <v>0.01</v>
      </c>
      <c r="C101" s="150">
        <v>70</v>
      </c>
      <c r="D101" s="130">
        <f t="shared" si="77"/>
        <v>70.7</v>
      </c>
      <c r="E101" s="130"/>
      <c r="F101" s="131">
        <v>100</v>
      </c>
      <c r="G101" s="132">
        <f t="shared" si="78"/>
        <v>2008.9</v>
      </c>
      <c r="H101" s="133">
        <v>4150</v>
      </c>
      <c r="I101" s="136">
        <f t="shared" ref="I101:I117" si="100">SUM(H101/$G101*100)-100</f>
        <v>106.58071581462488</v>
      </c>
      <c r="J101" s="135">
        <f t="shared" si="86"/>
        <v>3112.5</v>
      </c>
      <c r="K101" s="136">
        <f t="shared" si="91"/>
        <v>54.935536860968682</v>
      </c>
      <c r="L101" s="197">
        <f t="shared" si="87"/>
        <v>2905</v>
      </c>
      <c r="M101" s="136">
        <f t="shared" si="92"/>
        <v>44.606501070237442</v>
      </c>
      <c r="N101" s="197">
        <f t="shared" si="88"/>
        <v>2697.5</v>
      </c>
      <c r="O101" s="136">
        <f t="shared" si="93"/>
        <v>34.277465279506202</v>
      </c>
      <c r="P101" s="194">
        <f t="shared" si="94"/>
        <v>2490</v>
      </c>
      <c r="Q101" s="136">
        <f t="shared" si="98"/>
        <v>23.948429488774934</v>
      </c>
      <c r="R101" s="191">
        <f t="shared" si="99"/>
        <v>2282.5</v>
      </c>
      <c r="S101" s="136">
        <f t="shared" si="95"/>
        <v>13.619393698043709</v>
      </c>
      <c r="T101" s="193">
        <f t="shared" si="96"/>
        <v>2075</v>
      </c>
      <c r="U101" s="195">
        <f t="shared" si="97"/>
        <v>3.2903579073124405</v>
      </c>
      <c r="V101" s="141">
        <f t="shared" si="83"/>
        <v>2490</v>
      </c>
      <c r="W101" s="152">
        <f t="shared" si="89"/>
        <v>23.948429488774934</v>
      </c>
      <c r="X101" s="153"/>
      <c r="Y101" s="146">
        <f t="shared" si="90"/>
        <v>-100</v>
      </c>
      <c r="Z101" s="143">
        <f t="shared" si="84"/>
        <v>2365.5</v>
      </c>
      <c r="AA101" s="146">
        <f t="shared" si="85"/>
        <v>17.751008014336207</v>
      </c>
    </row>
    <row r="102" spans="1:27">
      <c r="A102" s="189" t="s">
        <v>128</v>
      </c>
      <c r="B102" s="129">
        <v>0.01</v>
      </c>
      <c r="C102" s="150">
        <v>75</v>
      </c>
      <c r="D102" s="130">
        <f t="shared" si="77"/>
        <v>75.75</v>
      </c>
      <c r="E102" s="130"/>
      <c r="F102" s="131">
        <v>100</v>
      </c>
      <c r="G102" s="132">
        <f t="shared" si="78"/>
        <v>2145.25</v>
      </c>
      <c r="H102" s="133">
        <v>4480</v>
      </c>
      <c r="I102" s="136">
        <f t="shared" si="100"/>
        <v>108.83346929262325</v>
      </c>
      <c r="J102" s="135">
        <f t="shared" si="86"/>
        <v>3360</v>
      </c>
      <c r="K102" s="136">
        <f t="shared" si="91"/>
        <v>56.625101969467408</v>
      </c>
      <c r="L102" s="197">
        <f t="shared" si="87"/>
        <v>3136</v>
      </c>
      <c r="M102" s="136">
        <f t="shared" si="92"/>
        <v>46.183428504836286</v>
      </c>
      <c r="N102" s="197">
        <f t="shared" si="88"/>
        <v>2912</v>
      </c>
      <c r="O102" s="136">
        <f t="shared" si="93"/>
        <v>35.741755040205106</v>
      </c>
      <c r="P102" s="194">
        <f t="shared" si="94"/>
        <v>2688</v>
      </c>
      <c r="Q102" s="136">
        <f t="shared" si="98"/>
        <v>25.300081575573955</v>
      </c>
      <c r="R102" s="191">
        <f t="shared" si="99"/>
        <v>2464</v>
      </c>
      <c r="S102" s="136">
        <f t="shared" si="95"/>
        <v>14.85840811094279</v>
      </c>
      <c r="T102" s="193">
        <f t="shared" si="96"/>
        <v>2240</v>
      </c>
      <c r="U102" s="195">
        <f t="shared" si="97"/>
        <v>4.4167346463116246</v>
      </c>
      <c r="V102" s="141">
        <f t="shared" si="83"/>
        <v>2688</v>
      </c>
      <c r="W102" s="152">
        <f t="shared" si="89"/>
        <v>25.300081575573955</v>
      </c>
      <c r="X102" s="153"/>
      <c r="Y102" s="146">
        <f t="shared" si="90"/>
        <v>-100</v>
      </c>
      <c r="Z102" s="143">
        <f t="shared" si="84"/>
        <v>2553.6</v>
      </c>
      <c r="AA102" s="146">
        <f t="shared" si="85"/>
        <v>19.035077496795253</v>
      </c>
    </row>
    <row r="103" spans="1:27">
      <c r="A103" s="189" t="s">
        <v>129</v>
      </c>
      <c r="B103" s="129">
        <v>0.01</v>
      </c>
      <c r="C103" s="150">
        <v>83</v>
      </c>
      <c r="D103" s="130">
        <f t="shared" si="77"/>
        <v>83.83</v>
      </c>
      <c r="E103" s="130"/>
      <c r="F103" s="131">
        <v>100</v>
      </c>
      <c r="G103" s="132">
        <f t="shared" si="78"/>
        <v>2363.41</v>
      </c>
      <c r="H103" s="133">
        <v>4850</v>
      </c>
      <c r="I103" s="136">
        <f t="shared" si="100"/>
        <v>105.21196068392706</v>
      </c>
      <c r="J103" s="135">
        <f t="shared" si="86"/>
        <v>3637.5</v>
      </c>
      <c r="K103" s="136">
        <f t="shared" si="91"/>
        <v>53.908970512945302</v>
      </c>
      <c r="L103" s="197">
        <f t="shared" si="87"/>
        <v>3395</v>
      </c>
      <c r="M103" s="136">
        <f t="shared" si="92"/>
        <v>43.648372478748939</v>
      </c>
      <c r="N103" s="197">
        <f t="shared" si="88"/>
        <v>3152.5</v>
      </c>
      <c r="O103" s="136">
        <f t="shared" si="93"/>
        <v>33.387774444552576</v>
      </c>
      <c r="P103" s="194">
        <f t="shared" si="94"/>
        <v>2910</v>
      </c>
      <c r="Q103" s="136">
        <f t="shared" si="98"/>
        <v>23.127176410356213</v>
      </c>
      <c r="R103" s="191">
        <f t="shared" si="99"/>
        <v>2667.5</v>
      </c>
      <c r="S103" s="136">
        <f t="shared" si="95"/>
        <v>12.866578376159879</v>
      </c>
      <c r="T103" s="193">
        <f t="shared" si="96"/>
        <v>2425</v>
      </c>
      <c r="U103" s="195">
        <f t="shared" si="97"/>
        <v>2.6059803419635301</v>
      </c>
      <c r="V103" s="141">
        <f t="shared" si="83"/>
        <v>2910</v>
      </c>
      <c r="W103" s="152">
        <f t="shared" si="89"/>
        <v>23.127176410356213</v>
      </c>
      <c r="X103" s="153"/>
      <c r="Y103" s="146">
        <f t="shared" si="90"/>
        <v>-100</v>
      </c>
      <c r="Z103" s="143">
        <f t="shared" si="84"/>
        <v>2764.5</v>
      </c>
      <c r="AA103" s="146">
        <f t="shared" si="85"/>
        <v>16.970817589838433</v>
      </c>
    </row>
    <row r="104" spans="1:27">
      <c r="A104" s="189" t="s">
        <v>139</v>
      </c>
      <c r="B104" s="129">
        <v>0.01</v>
      </c>
      <c r="C104" s="150">
        <v>63</v>
      </c>
      <c r="D104" s="130">
        <f t="shared" si="77"/>
        <v>63.63</v>
      </c>
      <c r="E104" s="130"/>
      <c r="F104" s="131">
        <v>50</v>
      </c>
      <c r="G104" s="132">
        <f t="shared" si="78"/>
        <v>1768.01</v>
      </c>
      <c r="H104" s="133">
        <v>3550</v>
      </c>
      <c r="I104" s="136">
        <f t="shared" si="100"/>
        <v>100.79071950950501</v>
      </c>
      <c r="J104" s="135">
        <f t="shared" si="86"/>
        <v>2662.5</v>
      </c>
      <c r="K104" s="136">
        <f t="shared" si="91"/>
        <v>50.593039632128779</v>
      </c>
      <c r="L104" s="197">
        <f t="shared" si="87"/>
        <v>2485</v>
      </c>
      <c r="M104" s="136">
        <f t="shared" si="92"/>
        <v>40.553503656653533</v>
      </c>
      <c r="N104" s="197">
        <f t="shared" si="88"/>
        <v>2307.5</v>
      </c>
      <c r="O104" s="136">
        <f t="shared" si="93"/>
        <v>30.513967681178258</v>
      </c>
      <c r="P104" s="194">
        <f t="shared" si="94"/>
        <v>2130</v>
      </c>
      <c r="Q104" s="136">
        <f t="shared" si="98"/>
        <v>20.474431705703026</v>
      </c>
      <c r="R104" s="191">
        <f t="shared" si="99"/>
        <v>1952.5000000000002</v>
      </c>
      <c r="S104" s="136">
        <f t="shared" si="95"/>
        <v>10.43489573022778</v>
      </c>
      <c r="T104" s="193">
        <f t="shared" si="96"/>
        <v>1775</v>
      </c>
      <c r="U104" s="195">
        <f t="shared" si="97"/>
        <v>0.39535975475250495</v>
      </c>
      <c r="V104" s="141">
        <f t="shared" si="83"/>
        <v>2130</v>
      </c>
      <c r="W104" s="152">
        <f t="shared" si="89"/>
        <v>20.474431705703026</v>
      </c>
      <c r="X104" s="153"/>
      <c r="Y104" s="146">
        <f t="shared" si="90"/>
        <v>-100</v>
      </c>
      <c r="Z104" s="143">
        <f t="shared" si="84"/>
        <v>2023.5</v>
      </c>
      <c r="AA104" s="146">
        <f t="shared" si="85"/>
        <v>14.450710120417881</v>
      </c>
    </row>
    <row r="105" spans="1:27">
      <c r="A105" s="189" t="s">
        <v>130</v>
      </c>
      <c r="B105" s="129">
        <v>0.01</v>
      </c>
      <c r="C105" s="150">
        <v>65</v>
      </c>
      <c r="D105" s="130">
        <f t="shared" si="77"/>
        <v>65.650000000000006</v>
      </c>
      <c r="E105" s="130"/>
      <c r="F105" s="131">
        <v>80</v>
      </c>
      <c r="G105" s="132">
        <f t="shared" si="78"/>
        <v>1852.5500000000002</v>
      </c>
      <c r="H105" s="133">
        <v>3780</v>
      </c>
      <c r="I105" s="136">
        <f t="shared" si="100"/>
        <v>104.04307576043828</v>
      </c>
      <c r="J105" s="135">
        <f t="shared" si="86"/>
        <v>2835</v>
      </c>
      <c r="K105" s="136">
        <f t="shared" si="91"/>
        <v>53.032306820328699</v>
      </c>
      <c r="L105" s="197">
        <f t="shared" si="87"/>
        <v>2646</v>
      </c>
      <c r="M105" s="136">
        <f t="shared" si="92"/>
        <v>42.830153032306811</v>
      </c>
      <c r="N105" s="197">
        <f t="shared" si="88"/>
        <v>2457</v>
      </c>
      <c r="O105" s="136">
        <f t="shared" si="93"/>
        <v>32.627999244284894</v>
      </c>
      <c r="P105" s="194">
        <f t="shared" si="94"/>
        <v>2268</v>
      </c>
      <c r="Q105" s="136">
        <f t="shared" si="98"/>
        <v>22.425845456262977</v>
      </c>
      <c r="R105" s="191">
        <f t="shared" si="99"/>
        <v>2079</v>
      </c>
      <c r="S105" s="136">
        <f t="shared" si="95"/>
        <v>12.223691668241059</v>
      </c>
      <c r="T105" s="193">
        <f t="shared" si="96"/>
        <v>1890</v>
      </c>
      <c r="U105" s="195">
        <f t="shared" si="97"/>
        <v>2.0215378802191424</v>
      </c>
      <c r="V105" s="141">
        <f t="shared" si="83"/>
        <v>2268</v>
      </c>
      <c r="W105" s="152">
        <f t="shared" si="89"/>
        <v>22.425845456262977</v>
      </c>
      <c r="X105" s="153"/>
      <c r="Y105" s="146">
        <f t="shared" si="90"/>
        <v>-100</v>
      </c>
      <c r="Z105" s="143">
        <f t="shared" si="84"/>
        <v>2154.6</v>
      </c>
      <c r="AA105" s="146">
        <f t="shared" si="85"/>
        <v>16.304553183449826</v>
      </c>
    </row>
    <row r="106" spans="1:27">
      <c r="A106" s="189" t="s">
        <v>131</v>
      </c>
      <c r="B106" s="129">
        <v>0.01</v>
      </c>
      <c r="C106" s="150">
        <v>72</v>
      </c>
      <c r="D106" s="130">
        <f t="shared" si="77"/>
        <v>72.72</v>
      </c>
      <c r="E106" s="130"/>
      <c r="F106" s="131">
        <v>100</v>
      </c>
      <c r="G106" s="132">
        <f t="shared" si="78"/>
        <v>2063.44</v>
      </c>
      <c r="H106" s="133">
        <v>4150</v>
      </c>
      <c r="I106" s="136">
        <f t="shared" si="100"/>
        <v>101.12045903927421</v>
      </c>
      <c r="J106" s="135">
        <f t="shared" si="86"/>
        <v>3112.5</v>
      </c>
      <c r="K106" s="136">
        <f t="shared" si="91"/>
        <v>50.84034427945565</v>
      </c>
      <c r="L106" s="197">
        <f t="shared" si="87"/>
        <v>2905</v>
      </c>
      <c r="M106" s="136">
        <f t="shared" si="92"/>
        <v>40.784321327491938</v>
      </c>
      <c r="N106" s="197">
        <f t="shared" si="88"/>
        <v>2697.5</v>
      </c>
      <c r="O106" s="136">
        <f t="shared" si="93"/>
        <v>30.728298375528254</v>
      </c>
      <c r="P106" s="194">
        <f t="shared" si="94"/>
        <v>2490</v>
      </c>
      <c r="Q106" s="136">
        <f t="shared" si="98"/>
        <v>20.672275423564528</v>
      </c>
      <c r="R106" s="191">
        <f t="shared" si="99"/>
        <v>2282.5</v>
      </c>
      <c r="S106" s="136">
        <f t="shared" si="95"/>
        <v>10.616252471600831</v>
      </c>
      <c r="T106" s="193">
        <f t="shared" si="96"/>
        <v>2075</v>
      </c>
      <c r="U106" s="195">
        <f t="shared" si="97"/>
        <v>0.56022951963710454</v>
      </c>
      <c r="V106" s="141">
        <f t="shared" si="83"/>
        <v>2490</v>
      </c>
      <c r="W106" s="152">
        <f t="shared" si="89"/>
        <v>20.672275423564528</v>
      </c>
      <c r="X106" s="153"/>
      <c r="Y106" s="146">
        <f t="shared" si="90"/>
        <v>-100</v>
      </c>
      <c r="Z106" s="143">
        <f t="shared" si="84"/>
        <v>2365.5</v>
      </c>
      <c r="AA106" s="146">
        <f t="shared" si="85"/>
        <v>14.638661652386304</v>
      </c>
    </row>
    <row r="107" spans="1:27">
      <c r="A107" s="189" t="s">
        <v>132</v>
      </c>
      <c r="B107" s="129">
        <v>0.01</v>
      </c>
      <c r="C107" s="150">
        <v>77</v>
      </c>
      <c r="D107" s="130">
        <f t="shared" si="77"/>
        <v>77.77</v>
      </c>
      <c r="E107" s="130"/>
      <c r="F107" s="131">
        <v>100</v>
      </c>
      <c r="G107" s="132">
        <f t="shared" si="78"/>
        <v>2199.79</v>
      </c>
      <c r="H107" s="133">
        <v>4480</v>
      </c>
      <c r="I107" s="136">
        <f t="shared" si="100"/>
        <v>103.6558035085167</v>
      </c>
      <c r="J107" s="135">
        <f t="shared" si="86"/>
        <v>3360</v>
      </c>
      <c r="K107" s="136">
        <f t="shared" si="91"/>
        <v>52.741852631387559</v>
      </c>
      <c r="L107" s="197">
        <f t="shared" si="87"/>
        <v>3136</v>
      </c>
      <c r="M107" s="136">
        <f t="shared" si="92"/>
        <v>42.559062455961708</v>
      </c>
      <c r="N107" s="197">
        <f t="shared" si="88"/>
        <v>2912</v>
      </c>
      <c r="O107" s="136">
        <f t="shared" si="93"/>
        <v>32.376272280535886</v>
      </c>
      <c r="P107" s="194">
        <f t="shared" si="94"/>
        <v>2688</v>
      </c>
      <c r="Q107" s="136">
        <f t="shared" si="98"/>
        <v>22.193482105110036</v>
      </c>
      <c r="R107" s="191">
        <f t="shared" si="99"/>
        <v>2464</v>
      </c>
      <c r="S107" s="136">
        <f t="shared" si="95"/>
        <v>12.010691929684199</v>
      </c>
      <c r="T107" s="193">
        <f t="shared" si="96"/>
        <v>2240</v>
      </c>
      <c r="U107" s="195">
        <f t="shared" si="97"/>
        <v>1.8279017542583489</v>
      </c>
      <c r="V107" s="141">
        <f t="shared" si="83"/>
        <v>2688</v>
      </c>
      <c r="W107" s="152">
        <f t="shared" si="89"/>
        <v>22.193482105110036</v>
      </c>
      <c r="X107" s="153"/>
      <c r="Y107" s="146">
        <f t="shared" si="90"/>
        <v>-100</v>
      </c>
      <c r="Z107" s="143">
        <f t="shared" si="84"/>
        <v>2553.6</v>
      </c>
      <c r="AA107" s="146">
        <f t="shared" si="85"/>
        <v>16.083807999854542</v>
      </c>
    </row>
    <row r="108" spans="1:27">
      <c r="A108" s="189" t="s">
        <v>133</v>
      </c>
      <c r="B108" s="129">
        <v>0.01</v>
      </c>
      <c r="C108" s="150">
        <v>85</v>
      </c>
      <c r="D108" s="130">
        <f t="shared" si="77"/>
        <v>85.85</v>
      </c>
      <c r="E108" s="130"/>
      <c r="F108" s="131">
        <v>100</v>
      </c>
      <c r="G108" s="132">
        <f t="shared" si="78"/>
        <v>2417.9499999999998</v>
      </c>
      <c r="H108" s="133">
        <v>4850</v>
      </c>
      <c r="I108" s="136">
        <f t="shared" si="100"/>
        <v>100.58313860915237</v>
      </c>
      <c r="J108" s="135">
        <f t="shared" si="86"/>
        <v>3637.5</v>
      </c>
      <c r="K108" s="136">
        <f t="shared" si="91"/>
        <v>50.437353956864314</v>
      </c>
      <c r="L108" s="197">
        <f t="shared" si="87"/>
        <v>3395</v>
      </c>
      <c r="M108" s="136">
        <f t="shared" si="92"/>
        <v>40.408197026406668</v>
      </c>
      <c r="N108" s="197">
        <f t="shared" si="88"/>
        <v>3152.5</v>
      </c>
      <c r="O108" s="136">
        <f t="shared" si="93"/>
        <v>30.379040095949051</v>
      </c>
      <c r="P108" s="194">
        <f t="shared" si="94"/>
        <v>2910</v>
      </c>
      <c r="Q108" s="136">
        <f t="shared" si="98"/>
        <v>20.349883165491448</v>
      </c>
      <c r="R108" s="191">
        <f t="shared" si="99"/>
        <v>2667.5</v>
      </c>
      <c r="S108" s="136">
        <f t="shared" si="95"/>
        <v>10.320726235033817</v>
      </c>
      <c r="T108" s="193">
        <f t="shared" si="96"/>
        <v>2425</v>
      </c>
      <c r="U108" s="195">
        <f t="shared" si="97"/>
        <v>0.29156930457618557</v>
      </c>
      <c r="V108" s="141">
        <f t="shared" si="83"/>
        <v>2910</v>
      </c>
      <c r="W108" s="152">
        <f t="shared" si="89"/>
        <v>20.349883165491448</v>
      </c>
      <c r="X108" s="153"/>
      <c r="Y108" s="146">
        <f t="shared" si="90"/>
        <v>-100</v>
      </c>
      <c r="Z108" s="143">
        <f t="shared" si="84"/>
        <v>2764.5</v>
      </c>
      <c r="AA108" s="146">
        <f t="shared" si="85"/>
        <v>14.332389007216875</v>
      </c>
    </row>
    <row r="109" spans="1:27">
      <c r="A109" s="189" t="s">
        <v>242</v>
      </c>
      <c r="B109" s="129">
        <v>0.01</v>
      </c>
      <c r="C109" s="150"/>
      <c r="D109" s="130">
        <f t="shared" si="77"/>
        <v>0</v>
      </c>
      <c r="E109" s="130"/>
      <c r="F109" s="131">
        <v>40</v>
      </c>
      <c r="G109" s="132">
        <f t="shared" si="78"/>
        <v>40</v>
      </c>
      <c r="H109" s="133"/>
      <c r="I109" s="136">
        <f t="shared" si="100"/>
        <v>-100</v>
      </c>
      <c r="J109" s="135">
        <f t="shared" si="86"/>
        <v>0</v>
      </c>
      <c r="K109" s="136">
        <f t="shared" si="91"/>
        <v>-100</v>
      </c>
      <c r="L109" s="197">
        <f t="shared" si="87"/>
        <v>0</v>
      </c>
      <c r="M109" s="136">
        <f t="shared" si="92"/>
        <v>-100</v>
      </c>
      <c r="N109" s="197">
        <f t="shared" si="88"/>
        <v>0</v>
      </c>
      <c r="O109" s="136">
        <f t="shared" si="93"/>
        <v>-100</v>
      </c>
      <c r="P109" s="194">
        <f t="shared" si="94"/>
        <v>0</v>
      </c>
      <c r="Q109" s="136">
        <f t="shared" si="98"/>
        <v>-100</v>
      </c>
      <c r="R109" s="191">
        <f t="shared" si="99"/>
        <v>0</v>
      </c>
      <c r="S109" s="136">
        <f t="shared" si="95"/>
        <v>-100</v>
      </c>
      <c r="T109" s="193">
        <f t="shared" si="96"/>
        <v>0</v>
      </c>
      <c r="U109" s="195">
        <f t="shared" si="97"/>
        <v>-100</v>
      </c>
      <c r="V109" s="141">
        <f t="shared" si="83"/>
        <v>0</v>
      </c>
      <c r="W109" s="152">
        <f t="shared" si="89"/>
        <v>-100</v>
      </c>
      <c r="X109" s="153"/>
      <c r="Y109" s="146">
        <f t="shared" si="90"/>
        <v>-100</v>
      </c>
      <c r="Z109" s="143">
        <f t="shared" si="84"/>
        <v>0</v>
      </c>
      <c r="AA109" s="146">
        <f t="shared" si="85"/>
        <v>-100</v>
      </c>
    </row>
    <row r="110" spans="1:27">
      <c r="A110" s="189" t="s">
        <v>243</v>
      </c>
      <c r="B110" s="129">
        <v>0.01</v>
      </c>
      <c r="C110" s="150"/>
      <c r="D110" s="130">
        <f t="shared" si="77"/>
        <v>0</v>
      </c>
      <c r="E110" s="130"/>
      <c r="F110" s="131">
        <v>40</v>
      </c>
      <c r="G110" s="132">
        <f t="shared" si="78"/>
        <v>40</v>
      </c>
      <c r="H110" s="133"/>
      <c r="I110" s="136">
        <f t="shared" si="100"/>
        <v>-100</v>
      </c>
      <c r="J110" s="135">
        <f t="shared" si="86"/>
        <v>0</v>
      </c>
      <c r="K110" s="136">
        <f t="shared" si="91"/>
        <v>-100</v>
      </c>
      <c r="L110" s="197">
        <f t="shared" si="87"/>
        <v>0</v>
      </c>
      <c r="M110" s="136">
        <f t="shared" si="92"/>
        <v>-100</v>
      </c>
      <c r="N110" s="197">
        <f t="shared" si="88"/>
        <v>0</v>
      </c>
      <c r="O110" s="136">
        <f t="shared" si="93"/>
        <v>-100</v>
      </c>
      <c r="P110" s="194">
        <f t="shared" si="94"/>
        <v>0</v>
      </c>
      <c r="Q110" s="136">
        <f t="shared" si="98"/>
        <v>-100</v>
      </c>
      <c r="R110" s="191">
        <f t="shared" si="99"/>
        <v>0</v>
      </c>
      <c r="S110" s="136">
        <f t="shared" si="95"/>
        <v>-100</v>
      </c>
      <c r="T110" s="193">
        <f t="shared" si="96"/>
        <v>0</v>
      </c>
      <c r="U110" s="195">
        <f t="shared" si="97"/>
        <v>-100</v>
      </c>
      <c r="V110" s="141">
        <f t="shared" si="83"/>
        <v>0</v>
      </c>
      <c r="W110" s="152">
        <f t="shared" si="89"/>
        <v>-100</v>
      </c>
      <c r="X110" s="153"/>
      <c r="Y110" s="146">
        <f t="shared" si="90"/>
        <v>-100</v>
      </c>
      <c r="Z110" s="143">
        <f t="shared" si="84"/>
        <v>0</v>
      </c>
      <c r="AA110" s="146">
        <f t="shared" si="85"/>
        <v>-100</v>
      </c>
    </row>
    <row r="111" spans="1:27">
      <c r="A111" s="189" t="s">
        <v>244</v>
      </c>
      <c r="B111" s="129">
        <v>0.01</v>
      </c>
      <c r="C111" s="150"/>
      <c r="D111" s="130">
        <f t="shared" si="77"/>
        <v>0</v>
      </c>
      <c r="E111" s="130"/>
      <c r="F111" s="131">
        <v>40</v>
      </c>
      <c r="G111" s="132">
        <f t="shared" si="78"/>
        <v>40</v>
      </c>
      <c r="H111" s="133"/>
      <c r="I111" s="136">
        <f t="shared" si="100"/>
        <v>-100</v>
      </c>
      <c r="J111" s="135">
        <f t="shared" si="86"/>
        <v>0</v>
      </c>
      <c r="K111" s="136">
        <f t="shared" si="91"/>
        <v>-100</v>
      </c>
      <c r="L111" s="197">
        <f t="shared" si="87"/>
        <v>0</v>
      </c>
      <c r="M111" s="136">
        <f t="shared" si="92"/>
        <v>-100</v>
      </c>
      <c r="N111" s="197">
        <f t="shared" si="88"/>
        <v>0</v>
      </c>
      <c r="O111" s="136">
        <f t="shared" si="93"/>
        <v>-100</v>
      </c>
      <c r="P111" s="194">
        <f t="shared" si="94"/>
        <v>0</v>
      </c>
      <c r="Q111" s="136">
        <f t="shared" si="98"/>
        <v>-100</v>
      </c>
      <c r="R111" s="191">
        <f t="shared" si="99"/>
        <v>0</v>
      </c>
      <c r="S111" s="136">
        <f t="shared" si="95"/>
        <v>-100</v>
      </c>
      <c r="T111" s="193">
        <f t="shared" si="96"/>
        <v>0</v>
      </c>
      <c r="U111" s="195">
        <f t="shared" si="97"/>
        <v>-100</v>
      </c>
      <c r="V111" s="141">
        <f t="shared" si="83"/>
        <v>0</v>
      </c>
      <c r="W111" s="152">
        <f t="shared" si="89"/>
        <v>-100</v>
      </c>
      <c r="X111" s="153"/>
      <c r="Y111" s="146">
        <f t="shared" si="90"/>
        <v>-100</v>
      </c>
      <c r="Z111" s="143">
        <f t="shared" si="84"/>
        <v>0</v>
      </c>
      <c r="AA111" s="146">
        <f t="shared" si="85"/>
        <v>-100</v>
      </c>
    </row>
    <row r="112" spans="1:27">
      <c r="A112" s="189" t="s">
        <v>245</v>
      </c>
      <c r="B112" s="129">
        <v>0.01</v>
      </c>
      <c r="C112" s="150"/>
      <c r="D112" s="130">
        <f t="shared" si="77"/>
        <v>0</v>
      </c>
      <c r="E112" s="130"/>
      <c r="F112" s="131">
        <v>40</v>
      </c>
      <c r="G112" s="132">
        <f t="shared" si="78"/>
        <v>40</v>
      </c>
      <c r="H112" s="133"/>
      <c r="I112" s="136">
        <f t="shared" si="100"/>
        <v>-100</v>
      </c>
      <c r="J112" s="135">
        <f t="shared" si="86"/>
        <v>0</v>
      </c>
      <c r="K112" s="136">
        <f t="shared" si="91"/>
        <v>-100</v>
      </c>
      <c r="L112" s="197">
        <f t="shared" si="87"/>
        <v>0</v>
      </c>
      <c r="M112" s="136">
        <f t="shared" si="92"/>
        <v>-100</v>
      </c>
      <c r="N112" s="197">
        <f t="shared" si="88"/>
        <v>0</v>
      </c>
      <c r="O112" s="136">
        <f t="shared" si="93"/>
        <v>-100</v>
      </c>
      <c r="P112" s="194">
        <f t="shared" si="94"/>
        <v>0</v>
      </c>
      <c r="Q112" s="136">
        <f t="shared" si="98"/>
        <v>-100</v>
      </c>
      <c r="R112" s="191">
        <f t="shared" si="99"/>
        <v>0</v>
      </c>
      <c r="S112" s="136">
        <f t="shared" si="95"/>
        <v>-100</v>
      </c>
      <c r="T112" s="193">
        <f t="shared" si="96"/>
        <v>0</v>
      </c>
      <c r="U112" s="195">
        <f t="shared" si="97"/>
        <v>-100</v>
      </c>
      <c r="V112" s="141">
        <f t="shared" si="83"/>
        <v>0</v>
      </c>
      <c r="W112" s="152">
        <f t="shared" si="89"/>
        <v>-100</v>
      </c>
      <c r="X112" s="153"/>
      <c r="Y112" s="146">
        <f t="shared" si="90"/>
        <v>-100</v>
      </c>
      <c r="Z112" s="143">
        <f t="shared" si="84"/>
        <v>0</v>
      </c>
      <c r="AA112" s="146">
        <f t="shared" si="85"/>
        <v>-100</v>
      </c>
    </row>
    <row r="113" spans="1:27">
      <c r="A113" s="189" t="s">
        <v>246</v>
      </c>
      <c r="B113" s="129">
        <v>0.01</v>
      </c>
      <c r="C113" s="150"/>
      <c r="D113" s="130">
        <f t="shared" si="77"/>
        <v>0</v>
      </c>
      <c r="E113" s="130"/>
      <c r="F113" s="131">
        <v>50</v>
      </c>
      <c r="G113" s="132">
        <f t="shared" si="78"/>
        <v>50</v>
      </c>
      <c r="H113" s="133"/>
      <c r="I113" s="136">
        <f t="shared" si="100"/>
        <v>-100</v>
      </c>
      <c r="J113" s="135">
        <f t="shared" si="86"/>
        <v>0</v>
      </c>
      <c r="K113" s="136">
        <f t="shared" si="91"/>
        <v>-100</v>
      </c>
      <c r="L113" s="197">
        <f t="shared" si="87"/>
        <v>0</v>
      </c>
      <c r="M113" s="136">
        <f t="shared" si="92"/>
        <v>-100</v>
      </c>
      <c r="N113" s="197">
        <f t="shared" si="88"/>
        <v>0</v>
      </c>
      <c r="O113" s="136">
        <f t="shared" si="93"/>
        <v>-100</v>
      </c>
      <c r="P113" s="194">
        <f t="shared" si="94"/>
        <v>0</v>
      </c>
      <c r="Q113" s="136">
        <f t="shared" si="98"/>
        <v>-100</v>
      </c>
      <c r="R113" s="191">
        <f t="shared" si="99"/>
        <v>0</v>
      </c>
      <c r="S113" s="136">
        <f t="shared" si="95"/>
        <v>-100</v>
      </c>
      <c r="T113" s="193">
        <f t="shared" si="96"/>
        <v>0</v>
      </c>
      <c r="U113" s="195">
        <f t="shared" si="97"/>
        <v>-100</v>
      </c>
      <c r="V113" s="141">
        <f t="shared" si="83"/>
        <v>0</v>
      </c>
      <c r="W113" s="152">
        <f t="shared" si="89"/>
        <v>-100</v>
      </c>
      <c r="X113" s="153"/>
      <c r="Y113" s="146">
        <f t="shared" si="90"/>
        <v>-100</v>
      </c>
      <c r="Z113" s="143">
        <f t="shared" si="84"/>
        <v>0</v>
      </c>
      <c r="AA113" s="146">
        <f t="shared" si="85"/>
        <v>-100</v>
      </c>
    </row>
    <row r="114" spans="1:27">
      <c r="A114" s="189" t="s">
        <v>147</v>
      </c>
      <c r="B114" s="129">
        <v>0.01</v>
      </c>
      <c r="C114" s="150">
        <v>35.5</v>
      </c>
      <c r="D114" s="130">
        <f t="shared" si="77"/>
        <v>35.854999999999997</v>
      </c>
      <c r="E114" s="130"/>
      <c r="F114" s="131">
        <v>40</v>
      </c>
      <c r="G114" s="132">
        <f t="shared" si="78"/>
        <v>1008.0849999999999</v>
      </c>
      <c r="H114" s="133">
        <v>2290</v>
      </c>
      <c r="I114" s="136">
        <f t="shared" si="100"/>
        <v>127.16338404003631</v>
      </c>
      <c r="J114" s="135">
        <f t="shared" si="86"/>
        <v>1717.5</v>
      </c>
      <c r="K114" s="136">
        <f t="shared" si="91"/>
        <v>70.372538030027243</v>
      </c>
      <c r="L114" s="197">
        <f t="shared" si="87"/>
        <v>1603</v>
      </c>
      <c r="M114" s="136">
        <f t="shared" si="92"/>
        <v>59.014368828025425</v>
      </c>
      <c r="N114" s="197">
        <f t="shared" si="88"/>
        <v>1488.5</v>
      </c>
      <c r="O114" s="136">
        <f t="shared" si="93"/>
        <v>47.656199626023607</v>
      </c>
      <c r="P114" s="194">
        <f t="shared" si="94"/>
        <v>1374</v>
      </c>
      <c r="Q114" s="136">
        <f t="shared" si="98"/>
        <v>36.298030424021789</v>
      </c>
      <c r="R114" s="191">
        <f t="shared" si="99"/>
        <v>1259.5</v>
      </c>
      <c r="S114" s="136">
        <f t="shared" si="95"/>
        <v>24.939861222019985</v>
      </c>
      <c r="T114" s="193">
        <f t="shared" si="96"/>
        <v>1145</v>
      </c>
      <c r="U114" s="195">
        <f t="shared" si="97"/>
        <v>13.581692020018153</v>
      </c>
      <c r="V114" s="141">
        <f t="shared" si="83"/>
        <v>1374</v>
      </c>
      <c r="W114" s="152">
        <f t="shared" si="89"/>
        <v>36.298030424021789</v>
      </c>
      <c r="X114" s="153"/>
      <c r="Y114" s="146">
        <f t="shared" si="90"/>
        <v>-100</v>
      </c>
      <c r="Z114" s="143">
        <f t="shared" si="84"/>
        <v>1305.3</v>
      </c>
      <c r="AA114" s="146">
        <f t="shared" si="85"/>
        <v>29.48312890282071</v>
      </c>
    </row>
    <row r="115" spans="1:27">
      <c r="A115" s="189" t="s">
        <v>148</v>
      </c>
      <c r="B115" s="129">
        <v>0.01</v>
      </c>
      <c r="C115" s="150">
        <v>35.5</v>
      </c>
      <c r="D115" s="130">
        <f t="shared" si="77"/>
        <v>35.854999999999997</v>
      </c>
      <c r="E115" s="130"/>
      <c r="F115" s="131">
        <v>40</v>
      </c>
      <c r="G115" s="132">
        <f t="shared" si="78"/>
        <v>1008.0849999999999</v>
      </c>
      <c r="H115" s="133">
        <v>2290</v>
      </c>
      <c r="I115" s="136">
        <f t="shared" si="100"/>
        <v>127.16338404003631</v>
      </c>
      <c r="J115" s="135">
        <f t="shared" si="86"/>
        <v>1717.5</v>
      </c>
      <c r="K115" s="136">
        <f t="shared" si="91"/>
        <v>70.372538030027243</v>
      </c>
      <c r="L115" s="197">
        <f t="shared" si="87"/>
        <v>1603</v>
      </c>
      <c r="M115" s="136">
        <f t="shared" si="92"/>
        <v>59.014368828025425</v>
      </c>
      <c r="N115" s="197">
        <f t="shared" si="88"/>
        <v>1488.5</v>
      </c>
      <c r="O115" s="136">
        <f t="shared" si="93"/>
        <v>47.656199626023607</v>
      </c>
      <c r="P115" s="194">
        <f t="shared" si="94"/>
        <v>1374</v>
      </c>
      <c r="Q115" s="136">
        <f t="shared" si="98"/>
        <v>36.298030424021789</v>
      </c>
      <c r="R115" s="191">
        <f t="shared" si="99"/>
        <v>1259.5</v>
      </c>
      <c r="S115" s="136">
        <f t="shared" si="95"/>
        <v>24.939861222019985</v>
      </c>
      <c r="T115" s="193">
        <f t="shared" si="96"/>
        <v>1145</v>
      </c>
      <c r="U115" s="195">
        <f t="shared" si="97"/>
        <v>13.581692020018153</v>
      </c>
      <c r="V115" s="141">
        <f t="shared" si="83"/>
        <v>1374</v>
      </c>
      <c r="W115" s="152">
        <f t="shared" si="89"/>
        <v>36.298030424021789</v>
      </c>
      <c r="X115" s="153"/>
      <c r="Y115" s="146">
        <f t="shared" si="90"/>
        <v>-100</v>
      </c>
      <c r="Z115" s="143">
        <f t="shared" si="84"/>
        <v>1305.3</v>
      </c>
      <c r="AA115" s="146">
        <f t="shared" si="85"/>
        <v>29.48312890282071</v>
      </c>
    </row>
    <row r="116" spans="1:27">
      <c r="A116" s="189" t="s">
        <v>149</v>
      </c>
      <c r="B116" s="129">
        <v>0.01</v>
      </c>
      <c r="C116" s="150">
        <v>38</v>
      </c>
      <c r="D116" s="130">
        <f t="shared" si="77"/>
        <v>38.380000000000003</v>
      </c>
      <c r="E116" s="130"/>
      <c r="F116" s="131">
        <v>40</v>
      </c>
      <c r="G116" s="132">
        <f t="shared" si="78"/>
        <v>1076.26</v>
      </c>
      <c r="H116" s="133">
        <v>2590</v>
      </c>
      <c r="I116" s="136">
        <f t="shared" si="100"/>
        <v>140.64817051641799</v>
      </c>
      <c r="J116" s="135">
        <f t="shared" si="86"/>
        <v>1942.5</v>
      </c>
      <c r="K116" s="136">
        <f t="shared" si="91"/>
        <v>80.486127887313472</v>
      </c>
      <c r="L116" s="197">
        <f t="shared" si="87"/>
        <v>1812.9999999999998</v>
      </c>
      <c r="M116" s="136">
        <f t="shared" si="92"/>
        <v>68.453719361492574</v>
      </c>
      <c r="N116" s="197">
        <f t="shared" si="88"/>
        <v>1683.5</v>
      </c>
      <c r="O116" s="136">
        <f t="shared" si="93"/>
        <v>56.421310835671676</v>
      </c>
      <c r="P116" s="194">
        <f t="shared" si="94"/>
        <v>1554</v>
      </c>
      <c r="Q116" s="136">
        <f t="shared" si="98"/>
        <v>44.388902309850778</v>
      </c>
      <c r="R116" s="191">
        <f t="shared" si="99"/>
        <v>1424.5000000000002</v>
      </c>
      <c r="S116" s="136">
        <f t="shared" si="95"/>
        <v>32.356493784029908</v>
      </c>
      <c r="T116" s="193">
        <f t="shared" si="96"/>
        <v>1295</v>
      </c>
      <c r="U116" s="195">
        <f t="shared" si="97"/>
        <v>20.324085258208996</v>
      </c>
      <c r="V116" s="141">
        <f t="shared" si="83"/>
        <v>1554</v>
      </c>
      <c r="W116" s="152">
        <f t="shared" si="89"/>
        <v>44.388902309850778</v>
      </c>
      <c r="X116" s="153"/>
      <c r="Y116" s="146">
        <f t="shared" si="90"/>
        <v>-100</v>
      </c>
      <c r="Z116" s="143">
        <f t="shared" si="84"/>
        <v>1476.3</v>
      </c>
      <c r="AA116" s="146">
        <f t="shared" si="85"/>
        <v>37.169457194358245</v>
      </c>
    </row>
    <row r="117" spans="1:27" ht="13.5" thickBot="1">
      <c r="A117" s="208" t="s">
        <v>150</v>
      </c>
      <c r="B117" s="209">
        <v>0.01</v>
      </c>
      <c r="C117" s="210">
        <v>38</v>
      </c>
      <c r="D117" s="211">
        <f t="shared" si="77"/>
        <v>38.380000000000003</v>
      </c>
      <c r="E117" s="211"/>
      <c r="F117" s="212">
        <v>40</v>
      </c>
      <c r="G117" s="213">
        <f t="shared" si="78"/>
        <v>1076.26</v>
      </c>
      <c r="H117" s="133">
        <v>2590</v>
      </c>
      <c r="I117" s="136">
        <f t="shared" si="100"/>
        <v>140.64817051641799</v>
      </c>
      <c r="J117" s="214">
        <f t="shared" si="86"/>
        <v>1942.5</v>
      </c>
      <c r="K117" s="136">
        <f t="shared" si="91"/>
        <v>80.486127887313472</v>
      </c>
      <c r="L117" s="215">
        <f t="shared" si="87"/>
        <v>1812.9999999999998</v>
      </c>
      <c r="M117" s="136">
        <f t="shared" si="92"/>
        <v>68.453719361492574</v>
      </c>
      <c r="N117" s="215">
        <f t="shared" si="88"/>
        <v>1683.5</v>
      </c>
      <c r="O117" s="136">
        <f t="shared" si="93"/>
        <v>56.421310835671676</v>
      </c>
      <c r="P117" s="216">
        <f t="shared" si="94"/>
        <v>1554</v>
      </c>
      <c r="Q117" s="136">
        <f t="shared" si="98"/>
        <v>44.388902309850778</v>
      </c>
      <c r="R117" s="217">
        <f t="shared" si="99"/>
        <v>1424.5000000000002</v>
      </c>
      <c r="S117" s="136">
        <f t="shared" si="95"/>
        <v>32.356493784029908</v>
      </c>
      <c r="T117" s="218">
        <f t="shared" si="96"/>
        <v>1295</v>
      </c>
      <c r="U117" s="219">
        <f t="shared" si="97"/>
        <v>20.324085258208996</v>
      </c>
      <c r="V117" s="220">
        <f t="shared" si="83"/>
        <v>1554</v>
      </c>
      <c r="W117" s="221">
        <f t="shared" si="89"/>
        <v>44.388902309850778</v>
      </c>
      <c r="X117" s="222"/>
      <c r="Y117" s="223">
        <f t="shared" si="90"/>
        <v>-100</v>
      </c>
      <c r="Z117" s="224">
        <f t="shared" si="84"/>
        <v>1476.3</v>
      </c>
      <c r="AA117" s="223">
        <f t="shared" si="85"/>
        <v>37.169457194358245</v>
      </c>
    </row>
    <row r="119" spans="1:27">
      <c r="A119" s="189" t="s">
        <v>247</v>
      </c>
    </row>
    <row r="120" spans="1:27">
      <c r="A120" s="189" t="s">
        <v>248</v>
      </c>
      <c r="B120" s="129">
        <v>0.01</v>
      </c>
      <c r="C120" s="130"/>
      <c r="D120" s="130">
        <f>(C120*B120)+C120</f>
        <v>0</v>
      </c>
      <c r="E120" s="130"/>
      <c r="F120" s="141">
        <v>200</v>
      </c>
      <c r="G120" s="132">
        <f>D120*$F$3+F120</f>
        <v>200</v>
      </c>
      <c r="H120" s="133"/>
      <c r="I120" s="136">
        <f>SUM(H120/$G120*100)-100</f>
        <v>-100</v>
      </c>
      <c r="J120" s="135">
        <f>SUM(($H120)*((100-J$6)/100))</f>
        <v>0</v>
      </c>
      <c r="K120" s="136">
        <f>SUM(J120/$G120*100)-100</f>
        <v>-100</v>
      </c>
      <c r="L120" s="197">
        <f>SUM((H120)*((100-L$6)/100))</f>
        <v>0</v>
      </c>
      <c r="M120" s="136">
        <f>SUM(L120/$G120*100)-100</f>
        <v>-100</v>
      </c>
      <c r="N120" s="197">
        <f>SUM((H120)*((100-N$6)/100))</f>
        <v>0</v>
      </c>
      <c r="O120" s="136">
        <f>SUM(N120/$G120*100)-100</f>
        <v>-100</v>
      </c>
      <c r="P120" s="194">
        <f>SUM((H120)*((100-P$6)/100))</f>
        <v>0</v>
      </c>
      <c r="Q120" s="136">
        <f>SUM(P120/$G120*100)-100</f>
        <v>-100</v>
      </c>
      <c r="R120" s="191">
        <f>SUM((H120)*((100-R$6)/100))</f>
        <v>0</v>
      </c>
      <c r="S120" s="136" t="e">
        <f>SUM(R120/D120*100)-100</f>
        <v>#DIV/0!</v>
      </c>
      <c r="T120" s="193">
        <f>SUM((H120)*((100-T$6)/100))</f>
        <v>0</v>
      </c>
      <c r="U120" s="136">
        <f>SUM(T120/G120*100)-100</f>
        <v>-100</v>
      </c>
      <c r="V120" s="141">
        <f>H120*(100-$V$6)/100</f>
        <v>0</v>
      </c>
      <c r="W120" s="142">
        <f>SUM(V120/G120*100)-100</f>
        <v>-100</v>
      </c>
      <c r="X120" s="143"/>
      <c r="Y120" s="146">
        <f>(X120/G120*100)-100</f>
        <v>-100</v>
      </c>
      <c r="Z120" s="143">
        <f>V120-(V120*$AA$6)</f>
        <v>0</v>
      </c>
      <c r="AA120" s="146">
        <f>SUM(Z120/G120*100)-100</f>
        <v>-100</v>
      </c>
    </row>
    <row r="121" spans="1:27">
      <c r="A121" s="189" t="s">
        <v>249</v>
      </c>
      <c r="B121" s="129">
        <v>0.01</v>
      </c>
      <c r="C121" s="130"/>
      <c r="D121" s="130">
        <f>(C121*B121)+C121</f>
        <v>0</v>
      </c>
      <c r="E121" s="130"/>
      <c r="F121" s="141">
        <v>200</v>
      </c>
      <c r="G121" s="132">
        <f>D121*$F$3+F121</f>
        <v>200</v>
      </c>
      <c r="H121" s="133"/>
      <c r="I121" s="136">
        <f>SUM(H121/$G121*100)-100</f>
        <v>-100</v>
      </c>
      <c r="J121" s="135">
        <f>SUM(($H121)*((100-J$6)/100))</f>
        <v>0</v>
      </c>
      <c r="K121" s="136">
        <f>SUM(J121/$G121*100)-100</f>
        <v>-100</v>
      </c>
      <c r="L121" s="197">
        <f>SUM((H121)*((100-L$6)/100))</f>
        <v>0</v>
      </c>
      <c r="M121" s="136">
        <f>SUM(L121/$G121*100)-100</f>
        <v>-100</v>
      </c>
      <c r="N121" s="197">
        <f>SUM((H121)*((100-N$6)/100))</f>
        <v>0</v>
      </c>
      <c r="O121" s="136">
        <f>SUM(N121/$G121*100)-100</f>
        <v>-100</v>
      </c>
      <c r="P121" s="194">
        <f>SUM((H121)*((100-P$6)/100))</f>
        <v>0</v>
      </c>
      <c r="Q121" s="136">
        <f>SUM(P121/$G121*100)-100</f>
        <v>-100</v>
      </c>
      <c r="R121" s="191">
        <f>SUM((H121)*((100-R$6)/100))</f>
        <v>0</v>
      </c>
      <c r="S121" s="136" t="e">
        <f>SUM(R121/D121*100)-100</f>
        <v>#DIV/0!</v>
      </c>
      <c r="T121" s="193">
        <f>SUM((H121)*((100-T$6)/100))</f>
        <v>0</v>
      </c>
      <c r="U121" s="136">
        <f>SUM(T121/G121*100)-100</f>
        <v>-100</v>
      </c>
      <c r="V121" s="141">
        <f>H121*(100-$V$6)/100</f>
        <v>0</v>
      </c>
      <c r="W121" s="142">
        <f>SUM(V121/G121*100)-100</f>
        <v>-100</v>
      </c>
      <c r="X121" s="143"/>
      <c r="Y121" s="146">
        <f>(X121/G121*100)-100</f>
        <v>-100</v>
      </c>
      <c r="Z121" s="143">
        <f>V121-(V121*$AA$6)</f>
        <v>0</v>
      </c>
      <c r="AA121" s="146">
        <f>SUM(Z121/G121*100)-100</f>
        <v>-100</v>
      </c>
    </row>
    <row r="122" spans="1:27">
      <c r="A122" s="128" t="s">
        <v>29</v>
      </c>
      <c r="B122" s="129">
        <v>0.01</v>
      </c>
      <c r="C122" s="150">
        <v>430</v>
      </c>
      <c r="D122" s="151">
        <f>(C122*B122)+C122</f>
        <v>434.3</v>
      </c>
      <c r="E122" s="151"/>
      <c r="F122" s="131">
        <v>180</v>
      </c>
      <c r="G122" s="132">
        <f>D122*$F$3+F122</f>
        <v>11906.1</v>
      </c>
      <c r="H122" s="133">
        <v>29500</v>
      </c>
      <c r="I122" s="134">
        <f>SUM(H122/G122*100)-100</f>
        <v>147.77215041029388</v>
      </c>
      <c r="J122" s="135">
        <f>SUM(($H122)*((100-J$6)/100))</f>
        <v>22125</v>
      </c>
      <c r="K122" s="136">
        <f>SUM(J122/$G122*100)-100</f>
        <v>85.829112807720406</v>
      </c>
      <c r="L122" s="137">
        <f>SUM((H122)*((100-L$6)/100))</f>
        <v>20650</v>
      </c>
      <c r="M122" s="136">
        <f>SUM(L122/$G122*100)-100</f>
        <v>73.440505287205724</v>
      </c>
      <c r="N122" s="137">
        <f>SUM((H122)*((100-N$6)/100))</f>
        <v>19175</v>
      </c>
      <c r="O122" s="136">
        <f>SUM(N122/$G122*100)-100</f>
        <v>61.051897766691013</v>
      </c>
      <c r="P122" s="138">
        <f>SUM((H122)*((100-P$6)/100))</f>
        <v>17700</v>
      </c>
      <c r="Q122" s="136">
        <f>SUM(P122/$G122*100)-100</f>
        <v>48.663290246176331</v>
      </c>
      <c r="R122" s="139">
        <f>SUM((H122)*((100-R$6)/100))</f>
        <v>16225.000000000002</v>
      </c>
      <c r="S122" s="136">
        <f>SUM(R122/$G122*100)-100</f>
        <v>36.274682725661648</v>
      </c>
      <c r="T122" s="140">
        <f>SUM((H122)*((100-T$6)/100))</f>
        <v>14750</v>
      </c>
      <c r="U122" s="136">
        <f>SUM(T122/$G122*100)-100</f>
        <v>23.886075205146938</v>
      </c>
      <c r="V122" s="141">
        <f>H122*(100-$V$6)/100</f>
        <v>17700</v>
      </c>
      <c r="W122" s="152">
        <f>SUM(V122/G122*100)-100</f>
        <v>48.663290246176331</v>
      </c>
      <c r="X122" s="153"/>
      <c r="Y122" s="142">
        <f>(X122/G122*100)-100</f>
        <v>-100</v>
      </c>
      <c r="Z122" s="143">
        <f>V122-(V122*$AA$6)</f>
        <v>16815</v>
      </c>
      <c r="AA122" s="146">
        <f>SUM(Z122/G122*100)-100</f>
        <v>41.23012573386751</v>
      </c>
    </row>
    <row r="123" spans="1:27">
      <c r="A123" s="128" t="s">
        <v>35</v>
      </c>
      <c r="B123" s="129">
        <v>0.01</v>
      </c>
      <c r="C123" s="150">
        <v>975</v>
      </c>
      <c r="D123" s="151">
        <f>(C123*B123)+C123</f>
        <v>984.75</v>
      </c>
      <c r="E123" s="151"/>
      <c r="F123" s="131">
        <v>250</v>
      </c>
      <c r="G123" s="132">
        <f>D123*$F$3+F123</f>
        <v>26838.25</v>
      </c>
      <c r="H123" s="147">
        <v>61200</v>
      </c>
      <c r="I123" s="134">
        <f>SUM(H123/G123*100)-100</f>
        <v>128.03275176287573</v>
      </c>
      <c r="J123" s="135">
        <f>SUM(($H123)*((100-J$6)/100))</f>
        <v>45900</v>
      </c>
      <c r="K123" s="136">
        <f>SUM(J123/$G123*100)-100</f>
        <v>71.024563822156807</v>
      </c>
      <c r="L123" s="137">
        <f>SUM((H123)*((100-L$6)/100))</f>
        <v>42840</v>
      </c>
      <c r="M123" s="136">
        <f>SUM(L123/$G123*100)-100</f>
        <v>59.622926234013022</v>
      </c>
      <c r="N123" s="137">
        <f>SUM((H123)*((100-N$6)/100))</f>
        <v>39780</v>
      </c>
      <c r="O123" s="136">
        <f>SUM(N123/$G123*100)-100</f>
        <v>48.221288645869237</v>
      </c>
      <c r="P123" s="138">
        <f>SUM((H123)*((100-P$6)/100))</f>
        <v>36720</v>
      </c>
      <c r="Q123" s="136">
        <f>SUM(P123/$G123*100)-100</f>
        <v>36.819651057725451</v>
      </c>
      <c r="R123" s="139">
        <f>SUM((H123)*((100-R$6)/100))</f>
        <v>33660</v>
      </c>
      <c r="S123" s="136">
        <f>SUM(R123/$G123*100)-100</f>
        <v>25.418013469581652</v>
      </c>
      <c r="T123" s="140"/>
      <c r="U123" s="136">
        <f>SUM(T123/$G123*100)-100</f>
        <v>-100</v>
      </c>
      <c r="V123" s="141">
        <f>H123*(100-$V$6)/100</f>
        <v>36720</v>
      </c>
      <c r="W123" s="152">
        <f>SUM(V123/G123*100)-100</f>
        <v>36.819651057725451</v>
      </c>
      <c r="X123" s="153"/>
      <c r="Y123" s="142">
        <f>(X123/G123*100)-100</f>
        <v>-100</v>
      </c>
      <c r="Z123" s="143">
        <f>V123-(V123*$AA$6)</f>
        <v>34884</v>
      </c>
      <c r="AA123" s="146">
        <f>SUM(Z123/G123*100)-100</f>
        <v>29.978668504839163</v>
      </c>
    </row>
  </sheetData>
  <mergeCells count="12">
    <mergeCell ref="J4:N4"/>
    <mergeCell ref="P4:T4"/>
    <mergeCell ref="V6:W6"/>
    <mergeCell ref="X6:Y6"/>
    <mergeCell ref="V25:W25"/>
    <mergeCell ref="X25:Y25"/>
    <mergeCell ref="V61:W61"/>
    <mergeCell ref="X61:Y61"/>
    <mergeCell ref="V82:W82"/>
    <mergeCell ref="X82:Y82"/>
    <mergeCell ref="V98:W98"/>
    <mergeCell ref="X98:Y98"/>
  </mergeCell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Ferroli - kotle</vt:lpstr>
      <vt:lpstr>Hárok1</vt:lpstr>
      <vt:lpstr>Ferroli - ohřívače</vt:lpstr>
      <vt:lpstr>Tvorba 16.08</vt:lpstr>
      <vt:lpstr>'Ferroli - kotle'!Oblast_tisku</vt:lpstr>
      <vt:lpstr>'Ferroli - ohřívače'!Oblast_tisku</vt:lpstr>
    </vt:vector>
  </TitlesOfParts>
  <Company>LARS CZ, spol. s r.o.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Thermo-Control</dc:creator>
  <cp:lastModifiedBy>Zdenek</cp:lastModifiedBy>
  <cp:lastPrinted>2017-01-03T11:51:53Z</cp:lastPrinted>
  <dcterms:created xsi:type="dcterms:W3CDTF">2007-04-03T08:18:15Z</dcterms:created>
  <dcterms:modified xsi:type="dcterms:W3CDTF">2017-06-02T07:38:51Z</dcterms:modified>
</cp:coreProperties>
</file>